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alekwTM\Documents\PROCUREMENT\TSS TENDERS\CABLING AND STRINGING\Post\"/>
    </mc:Choice>
  </mc:AlternateContent>
  <xr:revisionPtr revIDLastSave="0" documentId="8_{98C57CD2-D13F-4D1F-827F-13A46E6BFC72}" xr6:coauthVersionLast="47" xr6:coauthVersionMax="47" xr10:uidLastSave="{00000000-0000-0000-0000-000000000000}"/>
  <bookViews>
    <workbookView xWindow="-110" yWindow="-110" windowWidth="19420" windowHeight="10300" activeTab="2" xr2:uid="{4256ABE7-F7EA-4656-AE72-A58CE4368D1A}"/>
  </bookViews>
  <sheets>
    <sheet name="Pricing Schedule&amp;BoQ (Labour)" sheetId="1" r:id="rId1"/>
    <sheet name="Pricing Schedule&amp;BoQ(Material)" sheetId="2" r:id="rId2"/>
    <sheet name="Table C-3" sheetId="4" r:id="rId3"/>
    <sheet name="Table F" sheetId="10" r:id="rId4"/>
    <sheet name="Table J-3 (A)" sheetId="8" r:id="rId5"/>
    <sheet name="L-1(A)" sheetId="5" r:id="rId6"/>
    <sheet name="Calc" sheetId="9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9" l="1"/>
  <c r="B11" i="9"/>
  <c r="B10" i="9"/>
  <c r="B9" i="9"/>
  <c r="E12" i="9" l="1"/>
  <c r="E19" i="5"/>
  <c r="E11" i="9"/>
  <c r="I22" i="8"/>
  <c r="I21" i="8"/>
  <c r="I20" i="8"/>
  <c r="E10" i="9"/>
  <c r="E19" i="10"/>
  <c r="E9" i="9"/>
  <c r="E21" i="4"/>
  <c r="D12" i="9"/>
  <c r="F12" i="9" s="1"/>
  <c r="D11" i="9"/>
  <c r="D10" i="9"/>
  <c r="F10" i="9" s="1"/>
  <c r="D9" i="9"/>
  <c r="B13" i="9"/>
  <c r="H9" i="9" l="1"/>
  <c r="G12" i="9"/>
  <c r="H12" i="9"/>
  <c r="H11" i="9"/>
  <c r="G10" i="9"/>
  <c r="F9" i="9"/>
  <c r="G9" i="9"/>
  <c r="H10" i="9"/>
  <c r="F11" i="9"/>
  <c r="G11" i="9"/>
  <c r="F93" i="2" l="1"/>
  <c r="F185" i="2"/>
  <c r="F184" i="2"/>
  <c r="F183" i="2"/>
  <c r="F182" i="2"/>
  <c r="F181" i="2"/>
  <c r="F180" i="2"/>
  <c r="F179" i="2"/>
  <c r="F178" i="2"/>
  <c r="F177" i="2"/>
  <c r="F156" i="2"/>
  <c r="F152" i="2"/>
  <c r="F146" i="2"/>
  <c r="F142" i="2"/>
  <c r="F138" i="2"/>
  <c r="F137" i="2"/>
  <c r="F135" i="2"/>
  <c r="F134" i="2"/>
  <c r="F132" i="2"/>
  <c r="F131" i="2"/>
  <c r="F127" i="2"/>
  <c r="F126" i="2"/>
  <c r="F122" i="2"/>
  <c r="F121" i="2"/>
  <c r="F117" i="2"/>
  <c r="F116" i="2"/>
  <c r="F115" i="2"/>
  <c r="F114" i="2"/>
  <c r="F113" i="2"/>
  <c r="F111" i="2"/>
  <c r="F110" i="2"/>
  <c r="F108" i="2"/>
  <c r="F107" i="2"/>
  <c r="F105" i="2"/>
  <c r="F104" i="2"/>
  <c r="F102" i="2"/>
  <c r="F101" i="2"/>
  <c r="F99" i="2"/>
  <c r="F98" i="2"/>
  <c r="F94" i="2"/>
  <c r="G29" i="1"/>
  <c r="I29" i="1" s="1"/>
  <c r="G22" i="1"/>
  <c r="I22" i="1" s="1"/>
  <c r="G30" i="1"/>
  <c r="I30" i="1" s="1"/>
  <c r="G31" i="1"/>
  <c r="I31" i="1" s="1"/>
  <c r="G32" i="1"/>
  <c r="I32" i="1" s="1"/>
  <c r="G33" i="1"/>
  <c r="I33" i="1" s="1"/>
  <c r="G34" i="1"/>
  <c r="I34" i="1" s="1"/>
  <c r="E20" i="1"/>
  <c r="G20" i="1" s="1"/>
  <c r="I20" i="1" s="1"/>
  <c r="E21" i="1"/>
  <c r="G21" i="1" s="1"/>
  <c r="I21" i="1" s="1"/>
  <c r="E22" i="1"/>
  <c r="E23" i="1"/>
  <c r="G23" i="1" s="1"/>
  <c r="I23" i="1" s="1"/>
  <c r="E24" i="1"/>
  <c r="G24" i="1" s="1"/>
  <c r="I24" i="1" s="1"/>
  <c r="E25" i="1"/>
  <c r="G25" i="1" s="1"/>
  <c r="I25" i="1" s="1"/>
  <c r="E26" i="1"/>
  <c r="G26" i="1" s="1"/>
  <c r="I26" i="1" s="1"/>
  <c r="E28" i="1"/>
  <c r="G28" i="1" s="1"/>
  <c r="I28" i="1" s="1"/>
  <c r="E19" i="1"/>
  <c r="G19" i="1" s="1"/>
  <c r="I19" i="1" s="1"/>
  <c r="F27" i="1"/>
  <c r="E27" i="1" s="1"/>
  <c r="G27" i="1" s="1"/>
  <c r="I27" i="1" s="1"/>
  <c r="E6" i="1"/>
  <c r="G6" i="1" s="1"/>
  <c r="I6" i="1" s="1"/>
  <c r="E7" i="1"/>
  <c r="G7" i="1" s="1"/>
  <c r="I7" i="1" s="1"/>
  <c r="E8" i="1"/>
  <c r="G8" i="1" s="1"/>
  <c r="I8" i="1" s="1"/>
  <c r="E9" i="1"/>
  <c r="G9" i="1" s="1"/>
  <c r="I9" i="1" s="1"/>
  <c r="E10" i="1"/>
  <c r="G10" i="1" s="1"/>
  <c r="I10" i="1" s="1"/>
  <c r="E11" i="1"/>
  <c r="G11" i="1" s="1"/>
  <c r="I11" i="1" s="1"/>
  <c r="E12" i="1"/>
  <c r="G12" i="1" s="1"/>
  <c r="I12" i="1" s="1"/>
  <c r="E5" i="1"/>
  <c r="G5" i="1" s="1"/>
  <c r="I5" i="1" s="1"/>
  <c r="F186" i="2" l="1"/>
  <c r="F157" i="2"/>
  <c r="C36" i="1"/>
  <c r="C14" i="1"/>
  <c r="C38" i="1" s="1"/>
  <c r="I230" i="2" s="1"/>
  <c r="F227" i="2" l="1"/>
  <c r="I231" i="2" s="1"/>
  <c r="I233" i="2"/>
  <c r="J233" i="2" s="1"/>
  <c r="K233" i="2" s="1"/>
  <c r="D18" i="9" s="1"/>
  <c r="E18" i="9" s="1"/>
  <c r="D17" i="9" l="1"/>
  <c r="E17" i="9" s="1"/>
  <c r="D16" i="9" l="1"/>
  <c r="D19" i="9" s="1"/>
  <c r="C4" i="9" s="1"/>
  <c r="E19" i="9"/>
</calcChain>
</file>

<file path=xl/sharedStrings.xml><?xml version="1.0" encoding="utf-8"?>
<sst xmlns="http://schemas.openxmlformats.org/spreadsheetml/2006/main" count="1080" uniqueCount="363">
  <si>
    <t>Cabling and Stringing Maintenance and Cabling and stringing new Installation Pricing schedue</t>
  </si>
  <si>
    <t>Maintenance</t>
  </si>
  <si>
    <t>No</t>
  </si>
  <si>
    <t>Description</t>
  </si>
  <si>
    <t>Unit</t>
  </si>
  <si>
    <t>Rate/day</t>
  </si>
  <si>
    <t>Total Cost/yr</t>
  </si>
  <si>
    <t>Total cost/4yrs</t>
  </si>
  <si>
    <t>Technical Supervisor</t>
  </si>
  <si>
    <t>Electrical Artisan</t>
  </si>
  <si>
    <t>Trade Assistant</t>
  </si>
  <si>
    <t>Safety file</t>
  </si>
  <si>
    <t>Daily rate</t>
  </si>
  <si>
    <t>Accommodation</t>
  </si>
  <si>
    <t>Daily Rate</t>
  </si>
  <si>
    <t>LOA</t>
  </si>
  <si>
    <t>Transport ( Light transport)</t>
  </si>
  <si>
    <t>10 Ton Truck</t>
  </si>
  <si>
    <t>Unit Qty</t>
  </si>
  <si>
    <t>Total Project cost over 4 years period</t>
  </si>
  <si>
    <t>Hourly rate </t>
  </si>
  <si>
    <t>Rate/km  </t>
  </si>
  <si>
    <t>New Installation</t>
  </si>
  <si>
    <t xml:space="preserve">Description </t>
  </si>
  <si>
    <t>Hourly rate</t>
  </si>
  <si>
    <t>SHE Officer</t>
  </si>
  <si>
    <t>Shatter hand</t>
  </si>
  <si>
    <t>Safety File</t>
  </si>
  <si>
    <t>Rate/km</t>
  </si>
  <si>
    <t>Concrete mixer</t>
  </si>
  <si>
    <t>Concrete</t>
  </si>
  <si>
    <t>Cubic meter</t>
  </si>
  <si>
    <t xml:space="preserve">Shattering </t>
  </si>
  <si>
    <t>Unit rate</t>
  </si>
  <si>
    <t>Reinforcement &amp; Studs</t>
  </si>
  <si>
    <t>Steel work</t>
  </si>
  <si>
    <t>Trench covers and curbing</t>
  </si>
  <si>
    <t>Pricing Schedule - Annexure B1</t>
  </si>
  <si>
    <t>SECTION 2 (CABLE WORKS)</t>
  </si>
  <si>
    <t>ITEM</t>
  </si>
  <si>
    <t>DESCRIPTION</t>
  </si>
  <si>
    <t>UNIT</t>
  </si>
  <si>
    <t>QTY</t>
  </si>
  <si>
    <t>RATE</t>
  </si>
  <si>
    <t>AMOUNT</t>
  </si>
  <si>
    <t xml:space="preserve">400KV FEEDER </t>
  </si>
  <si>
    <t>SCHEDULE 1</t>
  </si>
  <si>
    <t>DISMANTLING AND ERECTION OF EQUIPMENT</t>
  </si>
  <si>
    <t>SCHEDULE 1.1 : SECONDARY PLANT EQUIPMENT</t>
  </si>
  <si>
    <t>1.1.1.</t>
  </si>
  <si>
    <t>Junction Boxes 1 JB0333  (Foundation mounted) Dismantle</t>
  </si>
  <si>
    <t>1.1.2.</t>
  </si>
  <si>
    <t>Junction Boxes (Structure  mounted) Dismantle</t>
  </si>
  <si>
    <t>Junction Boxes 1 JB0333  (Foundation mounted) Erect</t>
  </si>
  <si>
    <t>1.1.3.</t>
  </si>
  <si>
    <t>VT JB 1JD3- 0602 (Bus Bar VT) - (Foundation mounted) Dismantle</t>
  </si>
  <si>
    <t>1.1.4.</t>
  </si>
  <si>
    <t>VT JB 1JD3- 0602 (Bus Bar VT) - (Foundation mounted)   Erect</t>
  </si>
  <si>
    <t>1.1.5.</t>
  </si>
  <si>
    <t>Dismantle  protection scheme - single panel suite 2 x 600/800mm wide</t>
  </si>
  <si>
    <t>1.1.6.</t>
  </si>
  <si>
    <t>Erect protection scheme - single panel suite 2 x 600/800mm wide</t>
  </si>
  <si>
    <t xml:space="preserve">1.1.7. </t>
  </si>
  <si>
    <t xml:space="preserve">Supply checker plate </t>
  </si>
  <si>
    <t>1.1.8.</t>
  </si>
  <si>
    <t xml:space="preserve">Install checker plate </t>
  </si>
  <si>
    <t>SCHEDULE 1: PRIMARY PLANT EQUIPMENT</t>
  </si>
  <si>
    <t>ERECTION</t>
  </si>
  <si>
    <t>1.2.1</t>
  </si>
  <si>
    <t>Erect 132kV Surge Arresters</t>
  </si>
  <si>
    <t>1.2.2</t>
  </si>
  <si>
    <t>Erect 132kV CT's</t>
  </si>
  <si>
    <t>1.2.3</t>
  </si>
  <si>
    <t>Erect 275kV CT's</t>
  </si>
  <si>
    <t>1.2.4</t>
  </si>
  <si>
    <t>Install labels (supplied by Eskom)</t>
  </si>
  <si>
    <t>1.2.5</t>
  </si>
  <si>
    <t>Erect 400kV Breaker</t>
  </si>
  <si>
    <t xml:space="preserve">DISMANTLING </t>
  </si>
  <si>
    <t>1.2.6</t>
  </si>
  <si>
    <t>Dismantle 22kV Surge Arresters</t>
  </si>
  <si>
    <t>1.2.7</t>
  </si>
  <si>
    <t>Dismantle 88kV isolators</t>
  </si>
  <si>
    <t>1.2.8</t>
  </si>
  <si>
    <t>Dismantle 132kV VT's</t>
  </si>
  <si>
    <t>1.2.9</t>
  </si>
  <si>
    <t>Dismantle 275kV CT's</t>
  </si>
  <si>
    <t>1.2.10</t>
  </si>
  <si>
    <t>Dismantle 275kV Surge Arresters</t>
  </si>
  <si>
    <t>1.2.11</t>
  </si>
  <si>
    <t>Dismantle 275kV Breaker</t>
  </si>
  <si>
    <t>1.2.12</t>
  </si>
  <si>
    <t>Dimantle 132kV Breaker</t>
  </si>
  <si>
    <t>1.2.13</t>
  </si>
  <si>
    <t>Dismantle 132kV Surge Arresters</t>
  </si>
  <si>
    <t>1.2.14</t>
  </si>
  <si>
    <t>Dismantle 275kV Isolator</t>
  </si>
  <si>
    <t>1.2.15</t>
  </si>
  <si>
    <t>Dismantle 400kV Breaker</t>
  </si>
  <si>
    <t>1.2.16</t>
  </si>
  <si>
    <t>Diswmantle 88kV Breaker</t>
  </si>
  <si>
    <t>1.2.17</t>
  </si>
  <si>
    <t>Diswmantle 132kV LME</t>
  </si>
  <si>
    <t>1.2.18</t>
  </si>
  <si>
    <t>Diswmantle 132kV Line trap</t>
  </si>
  <si>
    <t>SUBTOTAL</t>
  </si>
  <si>
    <t>SCHEDULE 2</t>
  </si>
  <si>
    <t>CABLING - DISCONNECTING,REMOVAL, INSTALLATION &amp; TERMINATIONS</t>
  </si>
  <si>
    <t>BVX 37 DCV (Disconnecting)</t>
  </si>
  <si>
    <t>BVX 37 DCV (Removal)</t>
  </si>
  <si>
    <t>m</t>
  </si>
  <si>
    <t>BVX 37 DCV (Installing and Testing New Cable)</t>
  </si>
  <si>
    <t>BVX 37 DCV (Gland Supply)</t>
  </si>
  <si>
    <t>BVX 37 DCV (Terminations)</t>
  </si>
  <si>
    <t>BVX 19 DCV (Disconnecting)</t>
  </si>
  <si>
    <t>BVX 19 DCV (Removal)</t>
  </si>
  <si>
    <t>BVX 19 DCV (Installing and Testing New Cable)</t>
  </si>
  <si>
    <t>BVX 19 DCV (Gland Supply)</t>
  </si>
  <si>
    <t>BVX 19 DCV (Terminations)</t>
  </si>
  <si>
    <t>BVX 12 DCV (Installing and Testing New Cable)</t>
  </si>
  <si>
    <t>BVX 12 DCV (Gland Supply)</t>
  </si>
  <si>
    <t>BVX 12 DCV (Terminations)</t>
  </si>
  <si>
    <t>BVX 7 DCV (Installing and Testing New Cable)</t>
  </si>
  <si>
    <t>BVX 7 DCV (Gland Supply)</t>
  </si>
  <si>
    <t>BVX 7DCV (Terminations)</t>
  </si>
  <si>
    <t>BVX 4 DCV (Installing and Testing New Cable)</t>
  </si>
  <si>
    <t>BVX 4DCV (Gland Supply)</t>
  </si>
  <si>
    <t>BVX 4DCV (Terminations)</t>
  </si>
  <si>
    <t>Fibre 12 multi mod(Installing and Testing New Cable)</t>
  </si>
  <si>
    <t>Fibre 12 multi mod (Gland Supply)</t>
  </si>
  <si>
    <t>Fibre 12 multi mod (Terminations)</t>
  </si>
  <si>
    <t>BVX 2 ECV (Installing and Testing New Cable)</t>
  </si>
  <si>
    <t>BVX 2 ECV (Gland Supply)</t>
  </si>
  <si>
    <t>BVX 2 ECV (Terminations)</t>
  </si>
  <si>
    <t>BVX 4 ECV (Installing and Testing New Cable)</t>
  </si>
  <si>
    <t>BVX 4 ECV (Gland Supply)</t>
  </si>
  <si>
    <t>BVX 4 ECV (Terminations)</t>
  </si>
  <si>
    <t>BVX 7 ECV (Disconnecting)</t>
  </si>
  <si>
    <t>BVX 7 ECV (Removal)</t>
  </si>
  <si>
    <t>BVX 7 ECV (Installing and Testing New Cable)</t>
  </si>
  <si>
    <t>BVX 7 ECV (Gland Supply)</t>
  </si>
  <si>
    <t>BVX 7 ECV (Terminations)</t>
  </si>
  <si>
    <t>BVX 4 HCV (Disconnecting)</t>
  </si>
  <si>
    <t>BVX 4 HCV (Removal)</t>
  </si>
  <si>
    <t>BVX 4 HCV (Installing and Testing New Cable)</t>
  </si>
  <si>
    <t>BVX 4 HCV (Gland Supply)</t>
  </si>
  <si>
    <t>BVX 4 HCV (Terminations)</t>
  </si>
  <si>
    <t>BVX 12 ECV (Disconnecting)</t>
  </si>
  <si>
    <t>BVX 12 ECV (Removal)</t>
  </si>
  <si>
    <t>BVX 12 ECV (Installing and Testing New Cable)</t>
  </si>
  <si>
    <t>BVX 12 ECV (Gland Supply)</t>
  </si>
  <si>
    <t>BVX 12 ECV (Terminations)</t>
  </si>
  <si>
    <t>TPH 10 AX (Installing and Testing New Cable)</t>
  </si>
  <si>
    <t>TPH 10 AX (Gland Supply)</t>
  </si>
  <si>
    <t>TPH 10 AX (Terminations)</t>
  </si>
  <si>
    <t>TPH 25 AX (Installing and Testing New Cable)</t>
  </si>
  <si>
    <t>TPH 25 AX (Gland Supply)</t>
  </si>
  <si>
    <t>TPH 25 AX (Termination)</t>
  </si>
  <si>
    <t>TVH 10 (Disconnecting)</t>
  </si>
  <si>
    <t>TVH 10 (Removal)</t>
  </si>
  <si>
    <t>TVH 20 BY (Installing and Testing New Cable)</t>
  </si>
  <si>
    <t>TVH 20 BY (Gland Supply)</t>
  </si>
  <si>
    <t>TVH 25 (Disconnecting)</t>
  </si>
  <si>
    <t>TVH 25 (Removal)</t>
  </si>
  <si>
    <t>TVH 25 (Installing and Testing New Cable)</t>
  </si>
  <si>
    <t>TVH 25 (Gland Supply)</t>
  </si>
  <si>
    <t xml:space="preserve"> X21  6 pair (Termination)</t>
  </si>
  <si>
    <t xml:space="preserve"> X21  6 pair (Installing)</t>
  </si>
  <si>
    <t xml:space="preserve">SUB-TOTAL </t>
  </si>
  <si>
    <t>SCHEDULE 3</t>
  </si>
  <si>
    <t>TRENCHING</t>
  </si>
  <si>
    <t>Excavate insitu material and use for backfill or embankment or dispose,in accordance with 1200 DM compacted to 90% Mod AASHTO,as ordered.</t>
  </si>
  <si>
    <t>Remove 100mm yardstone, stockpile and maintain.</t>
  </si>
  <si>
    <t>Reinstate 100mm yard stones from stockpile.</t>
  </si>
  <si>
    <t xml:space="preserve">Remove and replace trench covers </t>
  </si>
  <si>
    <t>SCHEDULE 4</t>
  </si>
  <si>
    <t>SUPPLY AND INSTALL COPPER</t>
  </si>
  <si>
    <t xml:space="preserve">Supply 50 x 3 mm Flat copper,       </t>
  </si>
  <si>
    <t>Terminating earth strap at both ends and securing strap to JBs including the supply all the necessary clamps.</t>
  </si>
  <si>
    <t>Supply 10mm round copper</t>
  </si>
  <si>
    <t>Electrolytic Earth Clamps</t>
  </si>
  <si>
    <t>2x10mm copper Crimpets</t>
  </si>
  <si>
    <t>Copper Earth Studs ( 20kA)</t>
  </si>
  <si>
    <t>50x6mm L shaped copper Adoptor plate 2 holes(80kA)</t>
  </si>
  <si>
    <t>50x6mm L shaped copper Adoptor plate 3 holes(80kA)</t>
  </si>
  <si>
    <t xml:space="preserve">SCHEDULE 5 </t>
  </si>
  <si>
    <t xml:space="preserve">STRINGING </t>
  </si>
  <si>
    <t>ROLLING OUT CONDUCTOR AND  HOISTING IT INTO POSITION</t>
  </si>
  <si>
    <t>400 mm² Conductor (Install)</t>
  </si>
  <si>
    <t>400 mm² Conductor (Remove)</t>
  </si>
  <si>
    <t>800 mm² Conductor (Install)</t>
  </si>
  <si>
    <t>800 mm² Conductor (Remove)</t>
  </si>
  <si>
    <t>U Bolts</t>
  </si>
  <si>
    <t>100 mm² Earthwire</t>
  </si>
  <si>
    <t>Insulated conductor Centipede</t>
  </si>
  <si>
    <t>Earth Wire Terminations (EW1 and EW2)</t>
  </si>
  <si>
    <t>Insulated conductor Hare</t>
  </si>
  <si>
    <t>Aluminium Tube Cut to size &amp; Install 38mm OD x 440mm Lg</t>
  </si>
  <si>
    <t>V-Suspension Terminations(triple conductor)</t>
  </si>
  <si>
    <t>Strain Terminations (Twin strain assembly )  B45</t>
  </si>
  <si>
    <t>Strain Terminations (Twin strain assembly ) 7 Disc - B44</t>
  </si>
  <si>
    <t>V-Strain Terminations (Twin strain assembly ) 18 Disc - C42</t>
  </si>
  <si>
    <t>Strain Terminations ( Single strain assembly )</t>
  </si>
  <si>
    <t>Strain Terminations (Single strain assembly) A41</t>
  </si>
  <si>
    <t>Strain Terminations (Single strain assembly)</t>
  </si>
  <si>
    <t>Strain Terminations(Triple conductor)</t>
  </si>
  <si>
    <t>Strain Terminations</t>
  </si>
  <si>
    <t>Suspension Terminations</t>
  </si>
  <si>
    <t>Corona Rings (CRSTU - L/H)</t>
  </si>
  <si>
    <t>Corona Rings (CRSTU - R/H)</t>
  </si>
  <si>
    <t>Corona Rings (C147 - L/H)</t>
  </si>
  <si>
    <t>Corona Rings (C147 - R/H)</t>
  </si>
  <si>
    <t>Disk Insulators (U120 / BS16)</t>
  </si>
  <si>
    <t>NB:</t>
  </si>
  <si>
    <t>Estimated per supply (5)</t>
  </si>
  <si>
    <t>Erect 22 Kv SA</t>
  </si>
  <si>
    <t>Erect 22 Kv VTs</t>
  </si>
  <si>
    <t>Erect 22 Kv CTs</t>
  </si>
  <si>
    <t>Erect 22 Kv Isolator</t>
  </si>
  <si>
    <t>Erect 88 Kv SA</t>
  </si>
  <si>
    <t>Erect 88 Kv VTs</t>
  </si>
  <si>
    <t>Erect 88 Kv CTs</t>
  </si>
  <si>
    <t>Erect 88 Kv Isolator</t>
  </si>
  <si>
    <t>Erect 88 Kv Breaker</t>
  </si>
  <si>
    <t>Erect 22 Kv Breaker</t>
  </si>
  <si>
    <t>Erect 132 Kv VTs</t>
  </si>
  <si>
    <t>Erect 132 Kv Isolators</t>
  </si>
  <si>
    <t>Erect 132 Kv Breaker</t>
  </si>
  <si>
    <t>Erect 275 Kv CVTs</t>
  </si>
  <si>
    <t>Erect 275 Kv SAs</t>
  </si>
  <si>
    <t>Erect 275 Kv Line traps</t>
  </si>
  <si>
    <t>Assemble and erect 132 and 275 Kv meduim structures</t>
  </si>
  <si>
    <t>Erect 275 Kv breaker</t>
  </si>
  <si>
    <t>Erect new scheme 6 JB</t>
  </si>
  <si>
    <t>Dismantle 22 Kv CTs</t>
  </si>
  <si>
    <t>Dismantle 22 kV Isolators</t>
  </si>
  <si>
    <t>Dismantle 22 Kv Breaker</t>
  </si>
  <si>
    <t>Dismantle 88 Kv Sas</t>
  </si>
  <si>
    <t>Dismantle 88 Kv VTs</t>
  </si>
  <si>
    <t>Dismantle 88  kv CVTs</t>
  </si>
  <si>
    <t>Dismantle 132 Kv Isolator</t>
  </si>
  <si>
    <t>Dismantle 275 Kv CVTs</t>
  </si>
  <si>
    <t>Dismantle 275 Kv Line traps</t>
  </si>
  <si>
    <t>Diamantle 400 Kv Isolators</t>
  </si>
  <si>
    <t>Dismantle 400 Kv Sas</t>
  </si>
  <si>
    <t>ismantle 400 Kv CTs</t>
  </si>
  <si>
    <t>Dismantle 400 Kv CVTs</t>
  </si>
  <si>
    <t>Dismantle 400 Kv Line traps</t>
  </si>
  <si>
    <t>BVX 4 QCV (disconnect)</t>
  </si>
  <si>
    <t>BVX4QCV (Rmoval)</t>
  </si>
  <si>
    <t>BVX 4 QCV (Install and test cable)</t>
  </si>
  <si>
    <t>BVX4QCV (Gland and lug supply)</t>
  </si>
  <si>
    <t>BVX4QCV 9 (Terminate)</t>
  </si>
  <si>
    <t>Fibre piping ( install)</t>
  </si>
  <si>
    <t>Fibre cable (Install)</t>
  </si>
  <si>
    <t>Fibre cable ( terminate and splice)</t>
  </si>
  <si>
    <t>ErectJB foundation JB 0333 concrete</t>
  </si>
  <si>
    <t>Erect Jb foundation scheme 6</t>
  </si>
  <si>
    <t>Jb0333 dismantle and remove foundation, rehabilitate</t>
  </si>
  <si>
    <t>JB discheme 5 dismantle and rehabilitate</t>
  </si>
  <si>
    <t>Foundation medium structure new</t>
  </si>
  <si>
    <t>Foundation plug box new</t>
  </si>
  <si>
    <t>Foundation plug box dismantle</t>
  </si>
  <si>
    <t>Foundation dismantle meduim structure</t>
  </si>
  <si>
    <t xml:space="preserve"> </t>
  </si>
  <si>
    <t xml:space="preserve"> per/m</t>
  </si>
  <si>
    <t>no</t>
  </si>
  <si>
    <t>NO</t>
  </si>
  <si>
    <t xml:space="preserve"> No</t>
  </si>
  <si>
    <t xml:space="preserve">  </t>
  </si>
  <si>
    <t>Copper lables, Cable numbering, 12mm wide x 1.2 mm thike</t>
  </si>
  <si>
    <t>Total</t>
  </si>
  <si>
    <t>Year 1</t>
  </si>
  <si>
    <t>Year 2</t>
  </si>
  <si>
    <t>Year 3</t>
  </si>
  <si>
    <t>Material</t>
  </si>
  <si>
    <t>Labour</t>
  </si>
  <si>
    <t>Period</t>
  </si>
  <si>
    <t>Total Amount</t>
  </si>
  <si>
    <t>Base date December 2023 = 100</t>
  </si>
  <si>
    <t>Table C-3</t>
  </si>
  <si>
    <t>SEIFSA Index | Actual Labour Cost</t>
  </si>
  <si>
    <t>Year</t>
  </si>
  <si>
    <t>Month</t>
  </si>
  <si>
    <t>All Hourly-Paid Employees</t>
  </si>
  <si>
    <t>Journeymen Employees</t>
  </si>
  <si>
    <t>Rates AA to DDD Employees and Apprentices</t>
  </si>
  <si>
    <t>Rates E to H</t>
  </si>
  <si>
    <t>Index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</si>
  <si>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</si>
  <si>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</si>
  <si>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</si>
  <si>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</si>
  <si>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</si>
  <si>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</si>
  <si>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</si>
  <si>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</si>
  <si>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</si>
  <si>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</si>
  <si>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</si>
  <si>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</si>
  <si>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Conversion factor to 2012=100</t>
  </si>
  <si>
    <t>Base date December 2016 = 100</t>
  </si>
  <si>
    <t>Table L-1(A)</t>
  </si>
  <si>
    <t>SEIFSA Index | Road Freight Costs</t>
  </si>
  <si>
    <t xml:space="preserve">L-1(A) would be used by companies who transport their </t>
  </si>
  <si>
    <t>own product / staff to site and own their fleet.</t>
  </si>
  <si>
    <t>Dec 2017 = 100</t>
  </si>
  <si>
    <t>Dec 2018  = 100</t>
  </si>
  <si>
    <t>Table J-3(A)</t>
  </si>
  <si>
    <t>SEIFSA Distribution Transformer Indices</t>
  </si>
  <si>
    <t>Bushings</t>
  </si>
  <si>
    <t>Tapswitch</t>
  </si>
  <si>
    <t xml:space="preserve">Insulation </t>
  </si>
  <si>
    <t>Transformer Oil</t>
  </si>
  <si>
    <t>Electrical Steel: Standard Grade (M4—max. 1.27w/kg at P1.7/50)</t>
  </si>
  <si>
    <t>Electrical Steel: High Grade (MOH---max. 1.05w/kg at P1.7/50)</t>
  </si>
  <si>
    <t>Electrical Steel: Super High Grade (80—max 0.80w/kg at P1.7/50)</t>
  </si>
  <si>
    <t>Electrical Steel: Amorphous (HB1M---max 0.21w/kg at P1.35/50)”</t>
  </si>
  <si>
    <t>Natural Ester Dielectric Fluid (Import)</t>
  </si>
  <si>
    <t>Natural Ester Dielectric Fluid (Local Manufacture) - Soybean</t>
  </si>
  <si>
    <t>Natural Ester Dielectric Fluid (Local Manufacture) - Canola (Rapeseed)</t>
  </si>
  <si>
    <t>Nytro libra SA-G - Mineral Oil Uninhibited</t>
  </si>
  <si>
    <t>Nytro Libra SA-GX - Mineral Oil Inhibited</t>
  </si>
  <si>
    <t>TBA</t>
  </si>
  <si>
    <t>CPA system:</t>
  </si>
  <si>
    <t>SEIFSA</t>
  </si>
  <si>
    <t>Based date:</t>
  </si>
  <si>
    <t>One month prior to tender closing date</t>
  </si>
  <si>
    <t>Escalation period:</t>
  </si>
  <si>
    <t>12 month fixed price, escalation once per year from year 2</t>
  </si>
  <si>
    <t>Tendered price:</t>
  </si>
  <si>
    <t>CPA Formula and forecast</t>
  </si>
  <si>
    <t>Index base value</t>
  </si>
  <si>
    <t>Index year-on-year movement</t>
  </si>
  <si>
    <t>Escalated index value in year:</t>
  </si>
  <si>
    <t>Term</t>
  </si>
  <si>
    <t>Weight</t>
  </si>
  <si>
    <t>Table</t>
  </si>
  <si>
    <t>A</t>
  </si>
  <si>
    <t>Fixed portion percentage</t>
  </si>
  <si>
    <t>B</t>
  </si>
  <si>
    <t>C</t>
  </si>
  <si>
    <t>D</t>
  </si>
  <si>
    <t>E</t>
  </si>
  <si>
    <t>Tot</t>
  </si>
  <si>
    <t>Amount</t>
  </si>
  <si>
    <t>Escalation</t>
  </si>
  <si>
    <t>Escalation amount year 1</t>
  </si>
  <si>
    <t>Escalation amount year 2</t>
  </si>
  <si>
    <t>Escalation amount year 3</t>
  </si>
  <si>
    <t>Total escalation</t>
  </si>
  <si>
    <t>Table J-3 (A)</t>
  </si>
  <si>
    <t>L-1(A)</t>
  </si>
  <si>
    <t>Table F</t>
  </si>
  <si>
    <t>Metal Prices</t>
  </si>
  <si>
    <t>Copper RCP | Long Ton</t>
  </si>
  <si>
    <t>Copper RCP | Metric Ton</t>
  </si>
  <si>
    <t>Zinc</t>
  </si>
  <si>
    <t>Lead</t>
  </si>
  <si>
    <t>R</t>
  </si>
  <si>
    <t>40705.40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</si>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</sst>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R&quot;#,##0;[Red]\-&quot;R&quot;#,##0"/>
    <numFmt numFmtId="44" formatCode="_-&quot;R&quot;* #,##0.00_-;\-&quot;R&quot;* #,##0.00_-;_-&quot;R&quot;* &quot;-&quot;??_-;_-@_-"/>
    <numFmt numFmtId="43" formatCode="_-* #,##0.00_-;\-* #,##0.00_-;_-* &quot;-&quot;??_-;_-@_-"/>
    <numFmt numFmtId="164" formatCode="0.000"/>
    <numFmt numFmtId="165" formatCode="_-[$R-1C09]* #,##0.00_-;\-[$R-1C09]* #,##0.00_-;_-[$R-1C09]* &quot;-&quot;??_-;_-@_-"/>
    <numFmt numFmtId="166" formatCode="_-[$R-1C09]* #,##0.000_-;\-[$R-1C09]* #,##0.000_-;_-[$R-1C09]* &quot;-&quot;??_-;_-@_-"/>
    <numFmt numFmtId="167" formatCode="_-[$R-1C09]* #,##0.000_-;\-[$R-1C09]* #,##0.000_-;_-[$R-1C09]* &quot;-&quot;???_-;_-@_-"/>
    <numFmt numFmtId="168" formatCode="_-&quot;R&quot;* #,##0.000_-;\-&quot;R&quot;* #,##0.000_-;_-&quot;R&quot;* &quot;-&quot;??_-;_-@_-"/>
    <numFmt numFmtId="169" formatCode="_-&quot;R&quot;* #,##0.000_-;\-&quot;R&quot;* #,##0.000_-;_-&quot;R&quot;* &quot;-&quot;???_-;_-@_-"/>
    <numFmt numFmtId="170" formatCode="0.0"/>
    <numFmt numFmtId="171" formatCode="_ * #,##0.0_ ;_ * \-#,##0.0_ ;_ * &quot;-&quot;??_ ;_ @_ "/>
    <numFmt numFmtId="172" formatCode="0.0000000"/>
    <numFmt numFmtId="173" formatCode="0.0%"/>
  </numFmts>
  <fonts count="3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u/>
      <sz val="10"/>
      <color theme="1"/>
      <name val="Arial"/>
      <family val="2"/>
    </font>
    <font>
      <sz val="8"/>
      <color theme="1"/>
      <name val="Gill Sans MT"/>
      <family val="2"/>
    </font>
    <font>
      <sz val="11"/>
      <color theme="1"/>
      <name val="Gill Sans MT"/>
      <family val="2"/>
    </font>
    <font>
      <b/>
      <sz val="8"/>
      <color theme="0"/>
      <name val="Gill Sans MT"/>
      <family val="2"/>
    </font>
    <font>
      <b/>
      <sz val="6"/>
      <color theme="1"/>
      <name val="Gill Sans MT"/>
      <family val="2"/>
    </font>
    <font>
      <b/>
      <sz val="8"/>
      <color theme="1"/>
      <name val="Gill Sans MT"/>
      <family val="2"/>
    </font>
    <font>
      <b/>
      <sz val="8"/>
      <color rgb="FF0000FF"/>
      <name val="Gill Sans MT"/>
      <family val="2"/>
    </font>
    <font>
      <sz val="9"/>
      <color theme="1"/>
      <name val="Gill Sans MT"/>
      <family val="2"/>
    </font>
    <font>
      <b/>
      <sz val="11"/>
      <color theme="1"/>
      <name val="Aptos Narrow"/>
      <family val="2"/>
      <scheme val="minor"/>
    </font>
    <font>
      <sz val="8"/>
      <name val="Gill Sans MT"/>
      <family val="2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6"/>
      <color theme="1"/>
      <name val="Gill Sans MT"/>
      <family val="2"/>
    </font>
    <font>
      <sz val="6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0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8"/>
      <color rgb="FFFF0000"/>
      <name val="Gill Sans MT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/>
    </xf>
    <xf numFmtId="165" fontId="9" fillId="0" borderId="0" xfId="0" applyNumberFormat="1" applyFont="1" applyAlignment="1">
      <alignment vertical="center" wrapText="1"/>
    </xf>
    <xf numFmtId="166" fontId="6" fillId="0" borderId="0" xfId="0" applyNumberFormat="1" applyFont="1"/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6" fontId="4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166" fontId="5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66" fontId="4" fillId="0" borderId="0" xfId="0" applyNumberFormat="1" applyFont="1"/>
    <xf numFmtId="166" fontId="4" fillId="0" borderId="1" xfId="0" applyNumberFormat="1" applyFont="1" applyBorder="1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1" fillId="0" borderId="0" xfId="0" applyFont="1"/>
    <xf numFmtId="166" fontId="4" fillId="0" borderId="1" xfId="0" applyNumberFormat="1" applyFont="1" applyBorder="1" applyAlignment="1">
      <alignment vertical="center"/>
    </xf>
    <xf numFmtId="166" fontId="5" fillId="0" borderId="1" xfId="0" applyNumberFormat="1" applyFont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168" fontId="5" fillId="2" borderId="1" xfId="1" applyNumberFormat="1" applyFont="1" applyFill="1" applyBorder="1" applyAlignment="1">
      <alignment vertical="center"/>
    </xf>
    <xf numFmtId="167" fontId="0" fillId="0" borderId="0" xfId="0" applyNumberFormat="1"/>
    <xf numFmtId="0" fontId="4" fillId="0" borderId="0" xfId="0" applyFont="1" applyAlignment="1">
      <alignment horizontal="left"/>
    </xf>
    <xf numFmtId="0" fontId="3" fillId="0" borderId="0" xfId="0" applyFont="1"/>
    <xf numFmtId="0" fontId="4" fillId="0" borderId="1" xfId="0" applyFont="1" applyBorder="1"/>
    <xf numFmtId="0" fontId="4" fillId="0" borderId="0" xfId="0" applyFont="1"/>
    <xf numFmtId="0" fontId="3" fillId="0" borderId="1" xfId="0" applyFont="1" applyBorder="1"/>
    <xf numFmtId="0" fontId="12" fillId="0" borderId="1" xfId="0" applyFont="1" applyBorder="1"/>
    <xf numFmtId="0" fontId="4" fillId="0" borderId="1" xfId="0" applyFont="1" applyBorder="1" applyAlignment="1">
      <alignment horizontal="left"/>
    </xf>
    <xf numFmtId="168" fontId="4" fillId="0" borderId="1" xfId="1" applyNumberFormat="1" applyFont="1" applyBorder="1" applyAlignment="1"/>
    <xf numFmtId="0" fontId="1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169" fontId="4" fillId="0" borderId="0" xfId="0" applyNumberFormat="1" applyFont="1"/>
    <xf numFmtId="44" fontId="4" fillId="0" borderId="0" xfId="1" applyFont="1" applyAlignment="1"/>
    <xf numFmtId="2" fontId="6" fillId="0" borderId="0" xfId="0" applyNumberFormat="1" applyFont="1"/>
    <xf numFmtId="2" fontId="6" fillId="0" borderId="0" xfId="0" applyNumberFormat="1" applyFont="1" applyAlignment="1">
      <alignment horizontal="left"/>
    </xf>
    <xf numFmtId="1" fontId="4" fillId="0" borderId="1" xfId="0" applyNumberFormat="1" applyFont="1" applyBorder="1" applyAlignment="1">
      <alignment horizontal="left"/>
    </xf>
    <xf numFmtId="167" fontId="4" fillId="0" borderId="1" xfId="0" applyNumberFormat="1" applyFont="1" applyBorder="1"/>
    <xf numFmtId="165" fontId="4" fillId="0" borderId="1" xfId="0" applyNumberFormat="1" applyFont="1" applyBorder="1"/>
    <xf numFmtId="44" fontId="4" fillId="0" borderId="1" xfId="1" applyFont="1" applyBorder="1"/>
    <xf numFmtId="0" fontId="6" fillId="0" borderId="0" xfId="0" applyFont="1" applyAlignment="1">
      <alignment horizontal="left"/>
    </xf>
    <xf numFmtId="1" fontId="6" fillId="0" borderId="0" xfId="0" applyNumberFormat="1" applyFont="1"/>
    <xf numFmtId="0" fontId="3" fillId="0" borderId="1" xfId="0" applyFont="1" applyBorder="1" applyAlignment="1">
      <alignment horizontal="left"/>
    </xf>
    <xf numFmtId="168" fontId="4" fillId="0" borderId="1" xfId="1" applyNumberFormat="1" applyFont="1" applyFill="1" applyBorder="1" applyAlignment="1"/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165" fontId="4" fillId="3" borderId="1" xfId="0" applyNumberFormat="1" applyFont="1" applyFill="1" applyBorder="1"/>
    <xf numFmtId="168" fontId="4" fillId="3" borderId="1" xfId="1" applyNumberFormat="1" applyFont="1" applyFill="1" applyBorder="1" applyAlignment="1"/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168" fontId="4" fillId="2" borderId="1" xfId="1" applyNumberFormat="1" applyFont="1" applyFill="1" applyBorder="1" applyAlignment="1"/>
    <xf numFmtId="165" fontId="4" fillId="0" borderId="0" xfId="0" applyNumberFormat="1" applyFont="1"/>
    <xf numFmtId="0" fontId="4" fillId="0" borderId="1" xfId="1" applyNumberFormat="1" applyFont="1" applyBorder="1" applyAlignment="1"/>
    <xf numFmtId="6" fontId="4" fillId="0" borderId="1" xfId="1" applyNumberFormat="1" applyFont="1" applyFill="1" applyBorder="1"/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textRotation="90" wrapText="1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70" fontId="13" fillId="0" borderId="1" xfId="2" applyNumberFormat="1" applyFont="1" applyBorder="1" applyAlignment="1">
      <alignment horizontal="center" vertical="center" wrapText="1"/>
    </xf>
    <xf numFmtId="171" fontId="13" fillId="0" borderId="0" xfId="2" applyNumberFormat="1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72" fontId="13" fillId="0" borderId="1" xfId="2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9" fontId="19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70" fontId="21" fillId="0" borderId="1" xfId="2" applyNumberFormat="1" applyFont="1" applyBorder="1" applyAlignment="1">
      <alignment horizontal="center" vertical="center" wrapText="1"/>
    </xf>
    <xf numFmtId="0" fontId="0" fillId="0" borderId="1" xfId="0" applyBorder="1"/>
    <xf numFmtId="0" fontId="19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4" fillId="0" borderId="1" xfId="0" applyFont="1" applyBorder="1" applyAlignment="1">
      <alignment horizontal="center" textRotation="90"/>
    </xf>
    <xf numFmtId="0" fontId="25" fillId="0" borderId="1" xfId="0" applyFont="1" applyBorder="1" applyAlignment="1">
      <alignment horizontal="center" textRotation="90"/>
    </xf>
    <xf numFmtId="2" fontId="23" fillId="3" borderId="10" xfId="0" applyNumberFormat="1" applyFont="1" applyFill="1" applyBorder="1" applyAlignment="1">
      <alignment horizontal="center" vertical="center"/>
    </xf>
    <xf numFmtId="173" fontId="0" fillId="0" borderId="0" xfId="3" applyNumberFormat="1" applyFont="1"/>
    <xf numFmtId="168" fontId="4" fillId="2" borderId="1" xfId="0" applyNumberFormat="1" applyFont="1" applyFill="1" applyBorder="1"/>
    <xf numFmtId="170" fontId="20" fillId="0" borderId="0" xfId="0" applyNumberFormat="1" applyFont="1" applyAlignment="1">
      <alignment horizontal="left" vertical="top"/>
    </xf>
    <xf numFmtId="0" fontId="26" fillId="0" borderId="0" xfId="0" applyFont="1" applyAlignment="1">
      <alignment horizontal="left" vertical="top"/>
    </xf>
    <xf numFmtId="170" fontId="27" fillId="0" borderId="0" xfId="0" applyNumberFormat="1" applyFont="1" applyAlignment="1">
      <alignment vertical="top"/>
    </xf>
    <xf numFmtId="0" fontId="20" fillId="0" borderId="0" xfId="0" applyFont="1" applyAlignment="1">
      <alignment horizontal="left" vertical="top"/>
    </xf>
    <xf numFmtId="0" fontId="26" fillId="0" borderId="0" xfId="0" applyFont="1" applyAlignment="1">
      <alignment vertical="top"/>
    </xf>
    <xf numFmtId="44" fontId="26" fillId="0" borderId="0" xfId="1" applyFont="1" applyBorder="1" applyAlignment="1">
      <alignment vertical="top"/>
    </xf>
    <xf numFmtId="0" fontId="28" fillId="0" borderId="11" xfId="0" applyFont="1" applyBorder="1" applyAlignment="1">
      <alignment horizontal="left" vertical="top"/>
    </xf>
    <xf numFmtId="0" fontId="26" fillId="0" borderId="12" xfId="0" applyFont="1" applyBorder="1" applyAlignment="1">
      <alignment horizontal="center" vertical="top"/>
    </xf>
    <xf numFmtId="0" fontId="26" fillId="0" borderId="13" xfId="0" applyFont="1" applyBorder="1" applyAlignment="1">
      <alignment vertical="top"/>
    </xf>
    <xf numFmtId="0" fontId="20" fillId="0" borderId="1" xfId="0" applyFont="1" applyBorder="1" applyAlignment="1">
      <alignment horizontal="center" vertical="top"/>
    </xf>
    <xf numFmtId="0" fontId="20" fillId="0" borderId="1" xfId="0" applyFont="1" applyBorder="1" applyAlignment="1">
      <alignment horizontal="center" vertical="center"/>
    </xf>
    <xf numFmtId="0" fontId="20" fillId="0" borderId="11" xfId="0" applyFont="1" applyBorder="1" applyAlignment="1">
      <alignment vertical="center"/>
    </xf>
    <xf numFmtId="0" fontId="20" fillId="0" borderId="0" xfId="0" applyFont="1" applyAlignment="1">
      <alignment horizontal="center" vertical="top"/>
    </xf>
    <xf numFmtId="0" fontId="26" fillId="0" borderId="7" xfId="0" applyFont="1" applyBorder="1" applyAlignment="1">
      <alignment horizontal="center" vertical="center"/>
    </xf>
    <xf numFmtId="164" fontId="26" fillId="0" borderId="7" xfId="0" applyNumberFormat="1" applyFont="1" applyBorder="1" applyAlignment="1">
      <alignment horizontal="center" vertical="center"/>
    </xf>
    <xf numFmtId="0" fontId="26" fillId="0" borderId="7" xfId="0" applyFont="1" applyBorder="1" applyAlignment="1">
      <alignment vertical="center"/>
    </xf>
    <xf numFmtId="0" fontId="26" fillId="0" borderId="7" xfId="0" applyFont="1" applyBorder="1" applyAlignment="1">
      <alignment horizontal="center" vertical="top"/>
    </xf>
    <xf numFmtId="0" fontId="26" fillId="0" borderId="14" xfId="0" applyFont="1" applyBorder="1" applyAlignment="1">
      <alignment horizontal="center" vertical="center"/>
    </xf>
    <xf numFmtId="164" fontId="26" fillId="0" borderId="14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vertical="top"/>
    </xf>
    <xf numFmtId="164" fontId="26" fillId="0" borderId="14" xfId="0" applyNumberFormat="1" applyFont="1" applyBorder="1" applyAlignment="1">
      <alignment horizontal="center" vertical="top"/>
    </xf>
    <xf numFmtId="9" fontId="26" fillId="0" borderId="0" xfId="3" applyFont="1" applyBorder="1" applyAlignment="1">
      <alignment vertical="top"/>
    </xf>
    <xf numFmtId="9" fontId="26" fillId="0" borderId="0" xfId="0" applyNumberFormat="1" applyFont="1" applyAlignment="1">
      <alignment vertical="top"/>
    </xf>
    <xf numFmtId="0" fontId="26" fillId="0" borderId="14" xfId="0" applyFont="1" applyBorder="1" applyAlignment="1">
      <alignment vertical="center"/>
    </xf>
    <xf numFmtId="164" fontId="27" fillId="0" borderId="14" xfId="0" applyNumberFormat="1" applyFont="1" applyBorder="1" applyAlignment="1">
      <alignment horizontal="center" vertical="top"/>
    </xf>
    <xf numFmtId="10" fontId="26" fillId="0" borderId="0" xfId="0" applyNumberFormat="1" applyFont="1" applyAlignment="1">
      <alignment vertical="top"/>
    </xf>
    <xf numFmtId="0" fontId="26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vertical="center"/>
    </xf>
    <xf numFmtId="164" fontId="27" fillId="0" borderId="10" xfId="0" applyNumberFormat="1" applyFont="1" applyBorder="1" applyAlignment="1">
      <alignment horizontal="center" vertical="top"/>
    </xf>
    <xf numFmtId="164" fontId="26" fillId="0" borderId="10" xfId="0" applyNumberFormat="1" applyFont="1" applyBorder="1" applyAlignment="1">
      <alignment horizontal="center" vertical="top"/>
    </xf>
    <xf numFmtId="0" fontId="26" fillId="0" borderId="1" xfId="0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0" fontId="27" fillId="0" borderId="0" xfId="0" applyFont="1" applyAlignment="1">
      <alignment vertical="top"/>
    </xf>
    <xf numFmtId="170" fontId="26" fillId="0" borderId="0" xfId="0" applyNumberFormat="1" applyFont="1" applyAlignment="1">
      <alignment horizontal="center" vertical="top"/>
    </xf>
    <xf numFmtId="0" fontId="26" fillId="0" borderId="0" xfId="0" applyFont="1" applyAlignment="1">
      <alignment horizontal="center" vertical="center"/>
    </xf>
    <xf numFmtId="44" fontId="1" fillId="0" borderId="0" xfId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44" fontId="20" fillId="0" borderId="1" xfId="1" applyFont="1" applyBorder="1" applyAlignment="1">
      <alignment horizontal="center" vertical="top"/>
    </xf>
    <xf numFmtId="0" fontId="26" fillId="0" borderId="1" xfId="0" applyFont="1" applyBorder="1" applyAlignment="1">
      <alignment vertical="center"/>
    </xf>
    <xf numFmtId="168" fontId="26" fillId="0" borderId="1" xfId="1" applyNumberFormat="1" applyFont="1" applyBorder="1" applyAlignment="1">
      <alignment horizontal="center" vertical="top"/>
    </xf>
    <xf numFmtId="0" fontId="27" fillId="0" borderId="0" xfId="0" applyFont="1" applyAlignment="1">
      <alignment horizontal="center" vertical="top"/>
    </xf>
    <xf numFmtId="0" fontId="26" fillId="0" borderId="0" xfId="0" applyFont="1" applyAlignment="1">
      <alignment horizontal="center" vertical="top"/>
    </xf>
    <xf numFmtId="44" fontId="1" fillId="0" borderId="0" xfId="1" applyFont="1" applyBorder="1" applyAlignment="1">
      <alignment horizontal="center" vertical="top"/>
    </xf>
    <xf numFmtId="0" fontId="26" fillId="0" borderId="1" xfId="0" applyFont="1" applyBorder="1" applyAlignment="1">
      <alignment vertical="top"/>
    </xf>
    <xf numFmtId="0" fontId="20" fillId="0" borderId="1" xfId="0" applyFont="1" applyBorder="1" applyAlignment="1">
      <alignment horizontal="right" vertical="top"/>
    </xf>
    <xf numFmtId="168" fontId="20" fillId="0" borderId="1" xfId="1" applyNumberFormat="1" applyFont="1" applyBorder="1" applyAlignment="1">
      <alignment horizontal="center" vertical="top"/>
    </xf>
    <xf numFmtId="9" fontId="26" fillId="0" borderId="0" xfId="3" applyFont="1" applyAlignment="1">
      <alignment horizontal="center" vertical="top"/>
    </xf>
    <xf numFmtId="0" fontId="14" fillId="0" borderId="0" xfId="0" applyFont="1"/>
    <xf numFmtId="2" fontId="13" fillId="0" borderId="1" xfId="2" applyNumberFormat="1" applyFont="1" applyBorder="1" applyAlignment="1">
      <alignment horizontal="center" vertical="center" wrapText="1"/>
    </xf>
    <xf numFmtId="2" fontId="21" fillId="0" borderId="1" xfId="2" applyNumberFormat="1" applyFont="1" applyBorder="1" applyAlignment="1">
      <alignment horizontal="center" vertical="center" wrapText="1"/>
    </xf>
    <xf numFmtId="2" fontId="29" fillId="0" borderId="1" xfId="2" applyNumberFormat="1" applyFont="1" applyBorder="1" applyAlignment="1">
      <alignment horizontal="center" vertical="center" wrapText="1"/>
    </xf>
    <xf numFmtId="2" fontId="14" fillId="0" borderId="0" xfId="0" applyNumberFormat="1" applyFont="1"/>
    <xf numFmtId="2" fontId="23" fillId="2" borderId="10" xfId="0" applyNumberFormat="1" applyFont="1" applyFill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2" fontId="0" fillId="0" borderId="0" xfId="0" applyNumberFormat="1"/>
    <xf numFmtId="164" fontId="0" fillId="0" borderId="0" xfId="1" applyNumberFormat="1" applyFont="1"/>
    <xf numFmtId="170" fontId="0" fillId="0" borderId="0" xfId="0" applyNumberFormat="1"/>
    <xf numFmtId="2" fontId="26" fillId="0" borderId="14" xfId="0" applyNumberFormat="1" applyFont="1" applyBorder="1" applyAlignment="1">
      <alignment horizontal="center" vertical="center"/>
    </xf>
    <xf numFmtId="2" fontId="26" fillId="0" borderId="10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/>
    </xf>
    <xf numFmtId="168" fontId="5" fillId="0" borderId="1" xfId="1" applyNumberFormat="1" applyFont="1" applyFill="1" applyBorder="1" applyAlignment="1">
      <alignment vertical="center"/>
    </xf>
    <xf numFmtId="168" fontId="4" fillId="0" borderId="0" xfId="1" applyNumberFormat="1" applyFont="1" applyFill="1" applyAlignment="1">
      <alignment vertic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4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 textRotation="90"/>
    </xf>
    <xf numFmtId="0" fontId="15" fillId="4" borderId="8" xfId="0" applyFont="1" applyFill="1" applyBorder="1" applyAlignment="1">
      <alignment horizontal="center" vertical="center" textRotation="90"/>
    </xf>
    <xf numFmtId="0" fontId="15" fillId="4" borderId="8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textRotation="90" wrapText="1"/>
    </xf>
    <xf numFmtId="0" fontId="15" fillId="4" borderId="9" xfId="0" applyFont="1" applyFill="1" applyBorder="1" applyAlignment="1">
      <alignment horizontal="center" vertical="center" textRotation="90" wrapText="1"/>
    </xf>
    <xf numFmtId="0" fontId="16" fillId="0" borderId="7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left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/>
    </xf>
    <xf numFmtId="0" fontId="15" fillId="4" borderId="2" xfId="0" applyFont="1" applyFill="1" applyBorder="1" applyAlignment="1">
      <alignment horizontal="center" vertical="center" textRotation="90"/>
    </xf>
    <xf numFmtId="0" fontId="15" fillId="4" borderId="4" xfId="0" applyFont="1" applyFill="1" applyBorder="1" applyAlignment="1">
      <alignment horizontal="center" vertical="center" textRotation="90" wrapText="1"/>
    </xf>
    <xf numFmtId="0" fontId="22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/>
    </xf>
  </cellXfs>
  <cellStyles count="4">
    <cellStyle name="Comma" xfId="2" builtinId="3"/>
    <cellStyle name="Currency" xfId="1" builtinId="4"/>
    <cellStyle name="Normal" xfId="0" builtinId="0"/>
    <cellStyle name="Percent" xfId="3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628650</xdr:colOff>
      <xdr:row>0</xdr:row>
      <xdr:rowOff>47625</xdr:rowOff>
    </xdr:from>
    <xdr:to>
      <xdr:col>7</xdr:col>
      <xdr:colOff>626268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3D5470-FF69-4CB4-83D5-7FF668CA6C2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2350" y="47625"/>
          <a:ext cx="2035968" cy="581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85726</xdr:rowOff>
    </xdr:from>
    <xdr:to>
      <xdr:col>3</xdr:col>
      <xdr:colOff>57150</xdr:colOff>
      <xdr:row>2</xdr:row>
      <xdr:rowOff>189182</xdr:rowOff>
    </xdr:to>
    <xdr:pic>
      <xdr:nvPicPr>
        <xdr:cNvPr id="3" name="Picture 1" descr="image001">
          <a:extLst>
            <a:ext uri="{FF2B5EF4-FFF2-40B4-BE49-F238E27FC236}">
              <a16:creationId xmlns:a16="http://schemas.microsoft.com/office/drawing/2014/main" id="{1D4CE054-AD41-420A-90F1-BD47B6A28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6"/>
          <a:ext cx="984250" cy="5225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40005</xdr:colOff>
      <xdr:row>0</xdr:row>
      <xdr:rowOff>24765</xdr:rowOff>
    </xdr:from>
    <xdr:to>
      <xdr:col>3</xdr:col>
      <xdr:colOff>78105</xdr:colOff>
      <xdr:row>2</xdr:row>
      <xdr:rowOff>139250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F4EEE41-B608-48C4-A23D-D344B9879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" y="24765"/>
          <a:ext cx="965200" cy="533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638175</xdr:colOff>
      <xdr:row>0</xdr:row>
      <xdr:rowOff>57150</xdr:rowOff>
    </xdr:from>
    <xdr:to>
      <xdr:col>7</xdr:col>
      <xdr:colOff>635793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1FE52A-0360-4546-A3B8-D4A05FF5E38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57150"/>
          <a:ext cx="2035968" cy="57150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0</xdr:row>
      <xdr:rowOff>57150</xdr:rowOff>
    </xdr:from>
    <xdr:to>
      <xdr:col>3</xdr:col>
      <xdr:colOff>258028</xdr:colOff>
      <xdr:row>2</xdr:row>
      <xdr:rowOff>204267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8E9443A-149D-4A83-9321-413326B36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57150"/>
          <a:ext cx="1086703" cy="5662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304800</xdr:colOff>
      <xdr:row>0</xdr:row>
      <xdr:rowOff>0</xdr:rowOff>
    </xdr:from>
    <xdr:to>
      <xdr:col>14</xdr:col>
      <xdr:colOff>416718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3D7FE1-30E2-4855-B558-49AE5DC07D2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1900" y="0"/>
          <a:ext cx="1940718" cy="55245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76200</xdr:rowOff>
    </xdr:from>
    <xdr:to>
      <xdr:col>2</xdr:col>
      <xdr:colOff>333375</xdr:colOff>
      <xdr:row>2</xdr:row>
      <xdr:rowOff>161925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3ECAF50-AE77-4971-ADDA-0D0AC094E5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76200"/>
          <a:ext cx="1085850" cy="4540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</xdr:rowOff>
    </xdr:from>
    <xdr:to>
      <xdr:col>2</xdr:col>
      <xdr:colOff>324703</xdr:colOff>
      <xdr:row>2</xdr:row>
      <xdr:rowOff>152401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C11FD7-5D0E-467A-BB57-4BE3E3809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"/>
          <a:ext cx="1086703" cy="520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oshwaPF\Desktop\RIP%20Bushings\RIP%20Bushing%20Contract%20CPA%20Calc.xlsx" TargetMode="External"/><Relationship Id="rId1" Type="http://schemas.openxmlformats.org/officeDocument/2006/relationships/externalLinkPath" Target="/Users/MoshwaPF/Desktop/RIP%20Bushings/RIP%20Bushing%20Contract%20CPA%20Cal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"/>
      <sheetName val="Table 2"/>
      <sheetName val="Indices"/>
      <sheetName val="Variation rates"/>
      <sheetName val="INDEX_m"/>
      <sheetName val="INDEX_y"/>
      <sheetName val="SEIFSA C-3"/>
      <sheetName val="SEIFSA O-2"/>
      <sheetName val="Rates&amp;%"/>
      <sheetName val="BoQ"/>
      <sheetName val="calc"/>
      <sheetName val="Budget Letter"/>
      <sheetName val="Outline Agree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D6">
            <v>0.1404</v>
          </cell>
        </row>
        <row r="7">
          <cell r="D7">
            <v>0.58806000000000003</v>
          </cell>
        </row>
        <row r="8">
          <cell r="D8">
            <v>5.62E-2</v>
          </cell>
        </row>
        <row r="9">
          <cell r="D9">
            <v>6.5339999999999995E-2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E7E0D-C331-43AB-A588-72E910912F73}">
  <dimension ref="A1:M38"/>
  <sheetViews>
    <sheetView zoomScale="80" zoomScaleNormal="80" workbookViewId="0">
      <pane ySplit="1" topLeftCell="A2" activePane="bottomLeft" state="frozen"/>
      <selection pane="bottomLeft" activeCell="D40" sqref="D40"/>
    </sheetView>
  </sheetViews>
  <sheetFormatPr defaultRowHeight="14" x14ac:dyDescent="0.3"/>
  <cols>
    <col min="1" max="1" width="11.81640625" style="2" bestFit="1" customWidth="1"/>
    <col min="2" max="2" width="22.26953125" style="2" customWidth="1"/>
    <col min="3" max="3" width="21.90625" style="2" customWidth="1"/>
    <col min="4" max="4" width="17.90625" style="2" customWidth="1"/>
    <col min="5" max="5" width="24.1796875" style="2" customWidth="1"/>
    <col min="6" max="6" width="17.90625" style="2" hidden="1" customWidth="1"/>
    <col min="7" max="7" width="17.90625" style="2" customWidth="1"/>
    <col min="8" max="8" width="17.90625" style="2" hidden="1" customWidth="1"/>
    <col min="9" max="9" width="17.90625" style="2" customWidth="1"/>
    <col min="10" max="10" width="8.7265625" style="2"/>
    <col min="11" max="11" width="9.26953125" style="2" bestFit="1" customWidth="1"/>
    <col min="12" max="16384" width="8.7265625" style="2"/>
  </cols>
  <sheetData>
    <row r="1" spans="1:13" x14ac:dyDescent="0.3">
      <c r="A1" s="16" t="s">
        <v>0</v>
      </c>
      <c r="B1" s="16"/>
      <c r="C1" s="16"/>
      <c r="D1" s="16"/>
      <c r="E1" s="16"/>
      <c r="F1" s="16"/>
      <c r="G1" s="6"/>
    </row>
    <row r="3" spans="1:13" x14ac:dyDescent="0.3">
      <c r="A3" s="1" t="s">
        <v>1</v>
      </c>
      <c r="H3" s="4"/>
    </row>
    <row r="4" spans="1:13" x14ac:dyDescent="0.3">
      <c r="A4" s="13" t="s">
        <v>2</v>
      </c>
      <c r="B4" s="13" t="s">
        <v>3</v>
      </c>
      <c r="C4" s="13" t="s">
        <v>4</v>
      </c>
      <c r="D4" s="13" t="s">
        <v>5</v>
      </c>
      <c r="E4" s="13" t="s">
        <v>18</v>
      </c>
      <c r="F4" s="17" t="s">
        <v>6</v>
      </c>
      <c r="G4" s="13" t="s">
        <v>6</v>
      </c>
      <c r="H4" s="17" t="s">
        <v>7</v>
      </c>
      <c r="I4" s="13" t="s">
        <v>7</v>
      </c>
      <c r="K4" s="39"/>
    </row>
    <row r="5" spans="1:13" x14ac:dyDescent="0.3">
      <c r="A5" s="8">
        <v>1</v>
      </c>
      <c r="B5" s="7" t="s">
        <v>8</v>
      </c>
      <c r="C5" s="7" t="s">
        <v>20</v>
      </c>
      <c r="D5" s="9"/>
      <c r="E5" s="146" t="e">
        <f t="shared" ref="E5:E12" si="0">F5/D5</f>
        <v>#DIV/0!</v>
      </c>
      <c r="F5" s="18">
        <v>464812</v>
      </c>
      <c r="G5" s="9" t="e">
        <f t="shared" ref="G5:G12" si="1">D5*E5</f>
        <v>#DIV/0!</v>
      </c>
      <c r="H5" s="18">
        <v>1859251.2</v>
      </c>
      <c r="I5" s="15" t="e">
        <f>G5*4</f>
        <v>#DIV/0!</v>
      </c>
      <c r="K5" s="40"/>
    </row>
    <row r="6" spans="1:13" x14ac:dyDescent="0.3">
      <c r="A6" s="8">
        <v>2</v>
      </c>
      <c r="B6" s="7" t="s">
        <v>9</v>
      </c>
      <c r="C6" s="7" t="s">
        <v>20</v>
      </c>
      <c r="D6" s="9"/>
      <c r="E6" s="146" t="e">
        <f t="shared" si="0"/>
        <v>#DIV/0!</v>
      </c>
      <c r="F6" s="18">
        <v>315456</v>
      </c>
      <c r="G6" s="9" t="e">
        <f t="shared" si="1"/>
        <v>#DIV/0!</v>
      </c>
      <c r="H6" s="18">
        <v>1251824</v>
      </c>
      <c r="I6" s="15" t="e">
        <f t="shared" ref="I6:I11" si="2">G6*4</f>
        <v>#DIV/0!</v>
      </c>
      <c r="K6" s="40"/>
    </row>
    <row r="7" spans="1:13" x14ac:dyDescent="0.3">
      <c r="A7" s="8">
        <v>3</v>
      </c>
      <c r="B7" s="7" t="s">
        <v>10</v>
      </c>
      <c r="C7" s="7" t="s">
        <v>20</v>
      </c>
      <c r="D7" s="9"/>
      <c r="E7" s="146" t="e">
        <f t="shared" si="0"/>
        <v>#DIV/0!</v>
      </c>
      <c r="F7" s="18">
        <v>234240</v>
      </c>
      <c r="G7" s="9" t="e">
        <f t="shared" si="1"/>
        <v>#DIV/0!</v>
      </c>
      <c r="H7" s="18">
        <v>936960</v>
      </c>
      <c r="I7" s="15" t="e">
        <f t="shared" si="2"/>
        <v>#DIV/0!</v>
      </c>
      <c r="K7" s="40"/>
    </row>
    <row r="8" spans="1:13" x14ac:dyDescent="0.3">
      <c r="A8" s="8">
        <v>4</v>
      </c>
      <c r="B8" s="7" t="s">
        <v>11</v>
      </c>
      <c r="C8" s="7" t="s">
        <v>12</v>
      </c>
      <c r="D8" s="9"/>
      <c r="E8" s="146" t="e">
        <f t="shared" si="0"/>
        <v>#DIV/0!</v>
      </c>
      <c r="F8" s="18">
        <v>167760</v>
      </c>
      <c r="G8" s="9" t="e">
        <f t="shared" si="1"/>
        <v>#DIV/0!</v>
      </c>
      <c r="H8" s="18">
        <v>671940</v>
      </c>
      <c r="I8" s="15" t="e">
        <f t="shared" si="2"/>
        <v>#DIV/0!</v>
      </c>
      <c r="K8" s="40"/>
    </row>
    <row r="9" spans="1:13" x14ac:dyDescent="0.3">
      <c r="A9" s="8">
        <v>5</v>
      </c>
      <c r="B9" s="7" t="s">
        <v>13</v>
      </c>
      <c r="C9" s="7" t="s">
        <v>14</v>
      </c>
      <c r="D9" s="9"/>
      <c r="E9" s="146" t="e">
        <f t="shared" si="0"/>
        <v>#DIV/0!</v>
      </c>
      <c r="F9" s="18">
        <v>199520</v>
      </c>
      <c r="G9" s="9" t="e">
        <f t="shared" si="1"/>
        <v>#DIV/0!</v>
      </c>
      <c r="H9" s="18">
        <v>478080</v>
      </c>
      <c r="I9" s="15" t="e">
        <f t="shared" si="2"/>
        <v>#DIV/0!</v>
      </c>
      <c r="K9" s="40"/>
    </row>
    <row r="10" spans="1:13" x14ac:dyDescent="0.3">
      <c r="A10" s="8">
        <v>6</v>
      </c>
      <c r="B10" s="7" t="s">
        <v>15</v>
      </c>
      <c r="C10" s="7" t="s">
        <v>14</v>
      </c>
      <c r="D10" s="9"/>
      <c r="E10" s="146" t="e">
        <f t="shared" si="0"/>
        <v>#DIV/0!</v>
      </c>
      <c r="F10" s="18">
        <v>143784</v>
      </c>
      <c r="G10" s="9" t="e">
        <f t="shared" si="1"/>
        <v>#DIV/0!</v>
      </c>
      <c r="H10" s="18">
        <v>575136</v>
      </c>
      <c r="I10" s="15" t="e">
        <f t="shared" si="2"/>
        <v>#DIV/0!</v>
      </c>
      <c r="K10" s="40"/>
      <c r="M10" s="46"/>
    </row>
    <row r="11" spans="1:13" x14ac:dyDescent="0.3">
      <c r="A11" s="8">
        <v>7</v>
      </c>
      <c r="B11" s="7" t="s">
        <v>16</v>
      </c>
      <c r="C11" s="7" t="s">
        <v>21</v>
      </c>
      <c r="D11" s="9"/>
      <c r="E11" s="146" t="e">
        <f t="shared" si="0"/>
        <v>#DIV/0!</v>
      </c>
      <c r="F11" s="18">
        <v>0</v>
      </c>
      <c r="G11" s="9" t="e">
        <f t="shared" si="1"/>
        <v>#DIV/0!</v>
      </c>
      <c r="H11" s="18">
        <v>0</v>
      </c>
      <c r="I11" s="15" t="e">
        <f t="shared" si="2"/>
        <v>#DIV/0!</v>
      </c>
      <c r="K11" s="45"/>
    </row>
    <row r="12" spans="1:13" x14ac:dyDescent="0.3">
      <c r="A12" s="10">
        <v>8</v>
      </c>
      <c r="B12" s="11" t="s">
        <v>17</v>
      </c>
      <c r="C12" s="11" t="s">
        <v>14</v>
      </c>
      <c r="D12" s="12"/>
      <c r="E12" s="146" t="e">
        <f t="shared" si="0"/>
        <v>#DIV/0!</v>
      </c>
      <c r="F12" s="19">
        <v>0</v>
      </c>
      <c r="G12" s="9" t="e">
        <f t="shared" si="1"/>
        <v>#DIV/0!</v>
      </c>
      <c r="H12" s="19">
        <v>0</v>
      </c>
      <c r="I12" s="15" t="e">
        <f>G12*4</f>
        <v>#DIV/0!</v>
      </c>
      <c r="K12" s="45"/>
    </row>
    <row r="13" spans="1:13" x14ac:dyDescent="0.3">
      <c r="A13" s="3"/>
      <c r="I13" s="5"/>
    </row>
    <row r="14" spans="1:13" x14ac:dyDescent="0.3">
      <c r="A14" s="147" t="s">
        <v>19</v>
      </c>
      <c r="B14" s="147"/>
      <c r="C14" s="14" t="e">
        <f>SUM(I5:I12)</f>
        <v>#DIV/0!</v>
      </c>
      <c r="L14" s="2" t="s">
        <v>213</v>
      </c>
      <c r="M14" s="2" t="s">
        <v>214</v>
      </c>
    </row>
    <row r="15" spans="1:13" x14ac:dyDescent="0.3">
      <c r="C15" s="145"/>
    </row>
    <row r="17" spans="1:9" ht="14.5" x14ac:dyDescent="0.35">
      <c r="A17" s="1" t="s">
        <v>22</v>
      </c>
      <c r="B17"/>
      <c r="C17"/>
      <c r="D17"/>
      <c r="E17"/>
      <c r="F17"/>
    </row>
    <row r="18" spans="1:9" s="21" customFormat="1" x14ac:dyDescent="0.3">
      <c r="A18" s="20" t="s">
        <v>2</v>
      </c>
      <c r="B18" s="20" t="s">
        <v>23</v>
      </c>
      <c r="C18" s="20" t="s">
        <v>4</v>
      </c>
      <c r="D18" s="20" t="s">
        <v>5</v>
      </c>
      <c r="E18" s="13" t="s">
        <v>18</v>
      </c>
      <c r="F18" s="24" t="s">
        <v>6</v>
      </c>
      <c r="G18" s="13" t="s">
        <v>6</v>
      </c>
      <c r="H18" s="24" t="s">
        <v>7</v>
      </c>
      <c r="I18" s="13" t="s">
        <v>7</v>
      </c>
    </row>
    <row r="19" spans="1:9" x14ac:dyDescent="0.3">
      <c r="A19" s="11">
        <v>1</v>
      </c>
      <c r="B19" s="11" t="s">
        <v>8</v>
      </c>
      <c r="C19" s="11" t="s">
        <v>24</v>
      </c>
      <c r="D19" s="22"/>
      <c r="E19" s="41" t="e">
        <f t="shared" ref="E19:E28" si="3">F19/D19</f>
        <v>#DIV/0!</v>
      </c>
      <c r="F19" s="25">
        <v>454812</v>
      </c>
      <c r="G19" s="42" t="e">
        <f t="shared" ref="G19:G34" si="4">D19*E19</f>
        <v>#DIV/0!</v>
      </c>
      <c r="H19" s="25">
        <v>1859251</v>
      </c>
      <c r="I19" s="42" t="e">
        <f>G19*4</f>
        <v>#DIV/0!</v>
      </c>
    </row>
    <row r="20" spans="1:9" x14ac:dyDescent="0.3">
      <c r="A20" s="11">
        <v>2</v>
      </c>
      <c r="B20" s="11" t="s">
        <v>9</v>
      </c>
      <c r="C20" s="11" t="s">
        <v>24</v>
      </c>
      <c r="D20" s="22"/>
      <c r="E20" s="41" t="e">
        <f t="shared" si="3"/>
        <v>#DIV/0!</v>
      </c>
      <c r="F20" s="25">
        <v>315456</v>
      </c>
      <c r="G20" s="42" t="e">
        <f t="shared" si="4"/>
        <v>#DIV/0!</v>
      </c>
      <c r="H20" s="25">
        <v>1261824</v>
      </c>
      <c r="I20" s="42" t="e">
        <f t="shared" ref="I20:I34" si="5">G20*4</f>
        <v>#DIV/0!</v>
      </c>
    </row>
    <row r="21" spans="1:9" x14ac:dyDescent="0.3">
      <c r="A21" s="11">
        <v>3</v>
      </c>
      <c r="B21" s="11" t="s">
        <v>10</v>
      </c>
      <c r="C21" s="11" t="s">
        <v>24</v>
      </c>
      <c r="D21" s="22"/>
      <c r="E21" s="41" t="e">
        <f t="shared" si="3"/>
        <v>#DIV/0!</v>
      </c>
      <c r="F21" s="25">
        <v>468480</v>
      </c>
      <c r="G21" s="42" t="e">
        <f t="shared" si="4"/>
        <v>#DIV/0!</v>
      </c>
      <c r="H21" s="25">
        <v>1873920</v>
      </c>
      <c r="I21" s="42" t="e">
        <f t="shared" si="5"/>
        <v>#DIV/0!</v>
      </c>
    </row>
    <row r="22" spans="1:9" x14ac:dyDescent="0.3">
      <c r="A22" s="11">
        <v>4</v>
      </c>
      <c r="B22" s="11" t="s">
        <v>25</v>
      </c>
      <c r="C22" s="11" t="s">
        <v>24</v>
      </c>
      <c r="D22" s="23"/>
      <c r="E22" s="41" t="e">
        <f t="shared" si="3"/>
        <v>#DIV/0!</v>
      </c>
      <c r="F22" s="25">
        <v>441600</v>
      </c>
      <c r="G22" s="42" t="e">
        <f t="shared" si="4"/>
        <v>#DIV/0!</v>
      </c>
      <c r="H22" s="25">
        <v>1766400</v>
      </c>
      <c r="I22" s="42" t="e">
        <f t="shared" si="5"/>
        <v>#DIV/0!</v>
      </c>
    </row>
    <row r="23" spans="1:9" x14ac:dyDescent="0.3">
      <c r="A23" s="11">
        <v>5</v>
      </c>
      <c r="B23" s="11" t="s">
        <v>26</v>
      </c>
      <c r="C23" s="11" t="s">
        <v>24</v>
      </c>
      <c r="D23" s="23"/>
      <c r="E23" s="41" t="e">
        <f t="shared" si="3"/>
        <v>#DIV/0!</v>
      </c>
      <c r="F23" s="25">
        <v>480000</v>
      </c>
      <c r="G23" s="42" t="e">
        <f t="shared" si="4"/>
        <v>#DIV/0!</v>
      </c>
      <c r="H23" s="25">
        <v>1920000</v>
      </c>
      <c r="I23" s="42" t="e">
        <f t="shared" si="5"/>
        <v>#DIV/0!</v>
      </c>
    </row>
    <row r="24" spans="1:9" x14ac:dyDescent="0.3">
      <c r="A24" s="11">
        <v>6</v>
      </c>
      <c r="B24" s="11" t="s">
        <v>27</v>
      </c>
      <c r="C24" s="11" t="s">
        <v>14</v>
      </c>
      <c r="D24" s="23"/>
      <c r="E24" s="41" t="e">
        <f t="shared" si="3"/>
        <v>#DIV/0!</v>
      </c>
      <c r="F24" s="25">
        <v>167760</v>
      </c>
      <c r="G24" s="42" t="e">
        <f t="shared" si="4"/>
        <v>#DIV/0!</v>
      </c>
      <c r="H24" s="25">
        <v>671040</v>
      </c>
      <c r="I24" s="42" t="e">
        <f t="shared" si="5"/>
        <v>#DIV/0!</v>
      </c>
    </row>
    <row r="25" spans="1:9" x14ac:dyDescent="0.3">
      <c r="A25" s="11">
        <v>7</v>
      </c>
      <c r="B25" s="11" t="s">
        <v>13</v>
      </c>
      <c r="C25" s="11" t="s">
        <v>14</v>
      </c>
      <c r="D25" s="23"/>
      <c r="E25" s="41" t="e">
        <f t="shared" si="3"/>
        <v>#DIV/0!</v>
      </c>
      <c r="F25" s="25">
        <v>239040</v>
      </c>
      <c r="G25" s="42" t="e">
        <f t="shared" si="4"/>
        <v>#DIV/0!</v>
      </c>
      <c r="H25" s="25">
        <v>956160</v>
      </c>
      <c r="I25" s="42" t="e">
        <f t="shared" si="5"/>
        <v>#DIV/0!</v>
      </c>
    </row>
    <row r="26" spans="1:9" x14ac:dyDescent="0.3">
      <c r="A26" s="11">
        <v>8</v>
      </c>
      <c r="B26" s="11" t="s">
        <v>15</v>
      </c>
      <c r="C26" s="11" t="s">
        <v>14</v>
      </c>
      <c r="D26" s="23"/>
      <c r="E26" s="41" t="e">
        <f t="shared" si="3"/>
        <v>#DIV/0!</v>
      </c>
      <c r="F26" s="25">
        <v>287568</v>
      </c>
      <c r="G26" s="42" t="e">
        <f t="shared" si="4"/>
        <v>#DIV/0!</v>
      </c>
      <c r="H26" s="25">
        <v>1150272</v>
      </c>
      <c r="I26" s="42" t="e">
        <f t="shared" si="5"/>
        <v>#DIV/0!</v>
      </c>
    </row>
    <row r="27" spans="1:9" x14ac:dyDescent="0.3">
      <c r="A27" s="11">
        <v>9</v>
      </c>
      <c r="B27" s="11" t="s">
        <v>16</v>
      </c>
      <c r="C27" s="11" t="s">
        <v>28</v>
      </c>
      <c r="D27" s="23"/>
      <c r="E27" s="41" t="e">
        <f t="shared" si="3"/>
        <v>#DIV/0!</v>
      </c>
      <c r="F27" s="25">
        <f>-F28</f>
        <v>0</v>
      </c>
      <c r="G27" s="42" t="e">
        <f t="shared" si="4"/>
        <v>#DIV/0!</v>
      </c>
      <c r="H27" s="25">
        <v>0</v>
      </c>
      <c r="I27" s="42" t="e">
        <f t="shared" si="5"/>
        <v>#DIV/0!</v>
      </c>
    </row>
    <row r="28" spans="1:9" x14ac:dyDescent="0.3">
      <c r="A28" s="11">
        <v>10</v>
      </c>
      <c r="B28" s="11" t="s">
        <v>17</v>
      </c>
      <c r="C28" s="11" t="s">
        <v>14</v>
      </c>
      <c r="D28" s="23"/>
      <c r="E28" s="41" t="e">
        <f t="shared" si="3"/>
        <v>#DIV/0!</v>
      </c>
      <c r="F28" s="25">
        <v>0</v>
      </c>
      <c r="G28" s="42" t="e">
        <f t="shared" si="4"/>
        <v>#DIV/0!</v>
      </c>
      <c r="H28" s="25">
        <v>0</v>
      </c>
      <c r="I28" s="42" t="e">
        <f t="shared" si="5"/>
        <v>#DIV/0!</v>
      </c>
    </row>
    <row r="29" spans="1:9" x14ac:dyDescent="0.3">
      <c r="A29" s="11">
        <v>11</v>
      </c>
      <c r="B29" s="11" t="s">
        <v>29</v>
      </c>
      <c r="C29" s="11" t="s">
        <v>14</v>
      </c>
      <c r="D29" s="23"/>
      <c r="E29" s="143">
        <v>5</v>
      </c>
      <c r="F29" s="144">
        <v>45600</v>
      </c>
      <c r="G29" s="42">
        <f t="shared" si="4"/>
        <v>0</v>
      </c>
      <c r="H29" s="144">
        <v>182400</v>
      </c>
      <c r="I29" s="42">
        <f t="shared" si="5"/>
        <v>0</v>
      </c>
    </row>
    <row r="30" spans="1:9" x14ac:dyDescent="0.3">
      <c r="A30" s="11">
        <v>12</v>
      </c>
      <c r="B30" s="11" t="s">
        <v>30</v>
      </c>
      <c r="C30" s="11" t="s">
        <v>31</v>
      </c>
      <c r="D30" s="23"/>
      <c r="E30" s="143">
        <v>5</v>
      </c>
      <c r="F30" s="144"/>
      <c r="G30" s="42">
        <f t="shared" si="4"/>
        <v>0</v>
      </c>
      <c r="H30" s="144"/>
      <c r="I30" s="42">
        <f t="shared" si="5"/>
        <v>0</v>
      </c>
    </row>
    <row r="31" spans="1:9" x14ac:dyDescent="0.3">
      <c r="A31" s="11">
        <v>13</v>
      </c>
      <c r="B31" s="11" t="s">
        <v>32</v>
      </c>
      <c r="C31" s="11" t="s">
        <v>33</v>
      </c>
      <c r="D31" s="23"/>
      <c r="E31" s="143">
        <v>10</v>
      </c>
      <c r="F31" s="144"/>
      <c r="G31" s="42">
        <f t="shared" si="4"/>
        <v>0</v>
      </c>
      <c r="H31" s="144"/>
      <c r="I31" s="42">
        <f t="shared" si="5"/>
        <v>0</v>
      </c>
    </row>
    <row r="32" spans="1:9" x14ac:dyDescent="0.3">
      <c r="A32" s="11">
        <v>14</v>
      </c>
      <c r="B32" s="11" t="s">
        <v>34</v>
      </c>
      <c r="C32" s="11" t="s">
        <v>33</v>
      </c>
      <c r="D32" s="23"/>
      <c r="E32" s="143">
        <v>3</v>
      </c>
      <c r="F32" s="144"/>
      <c r="G32" s="42">
        <f t="shared" si="4"/>
        <v>0</v>
      </c>
      <c r="H32" s="144"/>
      <c r="I32" s="42">
        <f t="shared" si="5"/>
        <v>0</v>
      </c>
    </row>
    <row r="33" spans="1:9" x14ac:dyDescent="0.3">
      <c r="A33" s="11">
        <v>15</v>
      </c>
      <c r="B33" s="11" t="s">
        <v>35</v>
      </c>
      <c r="C33" s="11" t="s">
        <v>33</v>
      </c>
      <c r="D33" s="23"/>
      <c r="E33" s="143"/>
      <c r="F33" s="144"/>
      <c r="G33" s="42">
        <f t="shared" si="4"/>
        <v>0</v>
      </c>
      <c r="H33" s="144"/>
      <c r="I33" s="42">
        <f t="shared" si="5"/>
        <v>0</v>
      </c>
    </row>
    <row r="34" spans="1:9" x14ac:dyDescent="0.3">
      <c r="A34" s="11">
        <v>16</v>
      </c>
      <c r="B34" s="11" t="s">
        <v>36</v>
      </c>
      <c r="C34" s="11" t="s">
        <v>33</v>
      </c>
      <c r="D34" s="23"/>
      <c r="E34" s="143">
        <v>50</v>
      </c>
      <c r="F34" s="144"/>
      <c r="G34" s="42">
        <f t="shared" si="4"/>
        <v>0</v>
      </c>
      <c r="H34" s="144"/>
      <c r="I34" s="42">
        <f t="shared" si="5"/>
        <v>0</v>
      </c>
    </row>
    <row r="35" spans="1:9" ht="14.5" x14ac:dyDescent="0.35">
      <c r="A35"/>
      <c r="B35"/>
      <c r="C35"/>
      <c r="D35"/>
      <c r="E35"/>
      <c r="F35"/>
    </row>
    <row r="36" spans="1:9" ht="14.5" x14ac:dyDescent="0.35">
      <c r="A36" s="148" t="s">
        <v>19</v>
      </c>
      <c r="B36" s="148"/>
      <c r="C36" s="26" t="e">
        <f>SUM(I19:I34)</f>
        <v>#DIV/0!</v>
      </c>
      <c r="D36"/>
      <c r="E36"/>
      <c r="F36"/>
    </row>
    <row r="38" spans="1:9" x14ac:dyDescent="0.3">
      <c r="B38" s="2" t="s">
        <v>271</v>
      </c>
      <c r="C38" s="5" t="e">
        <f>SUM(C14,C36)</f>
        <v>#DIV/0!</v>
      </c>
    </row>
  </sheetData>
  <mergeCells count="2">
    <mergeCell ref="A14:B14"/>
    <mergeCell ref="A36:B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37E32-908B-4184-9207-FA3A03BA78DA}">
  <dimension ref="A1:K233"/>
  <sheetViews>
    <sheetView zoomScale="136" zoomScaleNormal="136" workbookViewId="0">
      <pane ySplit="1" topLeftCell="A180" activePane="bottomLeft" state="frozen"/>
      <selection pane="bottomLeft" activeCell="E229" sqref="E229"/>
    </sheetView>
  </sheetViews>
  <sheetFormatPr defaultRowHeight="12.5" x14ac:dyDescent="0.25"/>
  <cols>
    <col min="1" max="1" width="8.7265625" style="30"/>
    <col min="2" max="2" width="63.81640625" style="30" customWidth="1"/>
    <col min="3" max="3" width="6.08984375" style="30" bestFit="1" customWidth="1"/>
    <col min="4" max="4" width="9.453125" style="30" bestFit="1" customWidth="1"/>
    <col min="5" max="5" width="13.7265625" style="30" customWidth="1"/>
    <col min="6" max="6" width="15" style="30" customWidth="1"/>
    <col min="7" max="7" width="10.453125" style="30" bestFit="1" customWidth="1"/>
    <col min="8" max="8" width="12.81640625" style="30" bestFit="1" customWidth="1"/>
    <col min="9" max="11" width="15.6328125" style="30" bestFit="1" customWidth="1"/>
    <col min="12" max="16384" width="8.7265625" style="30"/>
  </cols>
  <sheetData>
    <row r="1" spans="1:7" s="28" customFormat="1" ht="13" x14ac:dyDescent="0.3">
      <c r="A1" s="150" t="s">
        <v>37</v>
      </c>
      <c r="B1" s="151"/>
      <c r="C1" s="151"/>
      <c r="D1" s="151"/>
      <c r="E1" s="151"/>
      <c r="F1" s="152"/>
    </row>
    <row r="2" spans="1:7" x14ac:dyDescent="0.25">
      <c r="A2" s="149" t="s">
        <v>38</v>
      </c>
      <c r="B2" s="149"/>
      <c r="C2" s="149"/>
      <c r="D2" s="149"/>
      <c r="E2" s="149"/>
      <c r="F2" s="149"/>
    </row>
    <row r="3" spans="1:7" x14ac:dyDescent="0.25">
      <c r="A3" s="29"/>
      <c r="B3" s="29"/>
      <c r="C3" s="29"/>
      <c r="D3" s="29"/>
      <c r="E3" s="29"/>
      <c r="F3" s="29"/>
    </row>
    <row r="4" spans="1:7" x14ac:dyDescent="0.25">
      <c r="A4" s="29" t="s">
        <v>39</v>
      </c>
      <c r="B4" s="29" t="s">
        <v>40</v>
      </c>
      <c r="C4" s="29" t="s">
        <v>41</v>
      </c>
      <c r="D4" s="29" t="s">
        <v>42</v>
      </c>
      <c r="E4" s="29" t="s">
        <v>43</v>
      </c>
      <c r="F4" s="29" t="s">
        <v>44</v>
      </c>
    </row>
    <row r="5" spans="1:7" ht="13" x14ac:dyDescent="0.3">
      <c r="A5" s="29"/>
      <c r="B5" s="29" t="s">
        <v>45</v>
      </c>
      <c r="C5" s="29"/>
      <c r="D5" s="29"/>
      <c r="E5" s="29"/>
      <c r="F5" s="31"/>
    </row>
    <row r="6" spans="1:7" x14ac:dyDescent="0.25">
      <c r="A6" s="29"/>
      <c r="B6" s="32" t="s">
        <v>46</v>
      </c>
      <c r="C6" s="29"/>
      <c r="D6" s="29"/>
      <c r="E6" s="29"/>
      <c r="F6" s="29"/>
    </row>
    <row r="7" spans="1:7" x14ac:dyDescent="0.25">
      <c r="A7" s="29"/>
      <c r="B7" s="32" t="s">
        <v>47</v>
      </c>
      <c r="C7" s="29"/>
      <c r="D7" s="29"/>
      <c r="E7" s="29"/>
      <c r="F7" s="29"/>
    </row>
    <row r="8" spans="1:7" x14ac:dyDescent="0.25">
      <c r="A8" s="29"/>
      <c r="B8" s="32" t="s">
        <v>48</v>
      </c>
      <c r="C8" s="29"/>
      <c r="D8" s="29"/>
      <c r="E8" s="29"/>
      <c r="F8" s="29"/>
    </row>
    <row r="9" spans="1:7" ht="13" x14ac:dyDescent="0.3">
      <c r="A9" s="31"/>
      <c r="B9" s="29"/>
      <c r="C9" s="31"/>
      <c r="D9" s="29"/>
      <c r="E9" s="29"/>
      <c r="F9" s="29"/>
    </row>
    <row r="10" spans="1:7" ht="13" x14ac:dyDescent="0.3">
      <c r="A10" s="31"/>
      <c r="B10" s="29"/>
      <c r="C10" s="29"/>
      <c r="D10" s="29"/>
      <c r="E10" s="29"/>
      <c r="F10" s="29"/>
    </row>
    <row r="11" spans="1:7" hidden="1" x14ac:dyDescent="0.25">
      <c r="A11" s="29" t="s">
        <v>49</v>
      </c>
      <c r="B11" s="29" t="s">
        <v>50</v>
      </c>
      <c r="C11" s="33" t="s">
        <v>264</v>
      </c>
      <c r="D11" s="33" t="s">
        <v>264</v>
      </c>
      <c r="E11" s="34" t="s">
        <v>264</v>
      </c>
      <c r="F11" s="34" t="s">
        <v>264</v>
      </c>
      <c r="G11" s="37"/>
    </row>
    <row r="12" spans="1:7" hidden="1" x14ac:dyDescent="0.25">
      <c r="A12" s="29" t="s">
        <v>51</v>
      </c>
      <c r="B12" s="29" t="s">
        <v>52</v>
      </c>
      <c r="C12" s="33" t="s">
        <v>264</v>
      </c>
      <c r="D12" s="33" t="s">
        <v>264</v>
      </c>
      <c r="E12" s="34" t="s">
        <v>264</v>
      </c>
      <c r="F12" s="34" t="s">
        <v>264</v>
      </c>
    </row>
    <row r="13" spans="1:7" hidden="1" x14ac:dyDescent="0.25">
      <c r="A13" s="29" t="s">
        <v>51</v>
      </c>
      <c r="B13" s="29" t="s">
        <v>53</v>
      </c>
      <c r="C13" s="33" t="s">
        <v>264</v>
      </c>
      <c r="D13" s="33" t="s">
        <v>264</v>
      </c>
      <c r="E13" s="34" t="s">
        <v>264</v>
      </c>
      <c r="F13" s="34" t="s">
        <v>264</v>
      </c>
    </row>
    <row r="14" spans="1:7" hidden="1" x14ac:dyDescent="0.25">
      <c r="A14" s="29" t="s">
        <v>54</v>
      </c>
      <c r="B14" s="29" t="s">
        <v>55</v>
      </c>
      <c r="C14" s="33" t="s">
        <v>264</v>
      </c>
      <c r="D14" s="33" t="s">
        <v>264</v>
      </c>
      <c r="E14" s="34" t="s">
        <v>264</v>
      </c>
      <c r="F14" s="34" t="s">
        <v>264</v>
      </c>
    </row>
    <row r="15" spans="1:7" hidden="1" x14ac:dyDescent="0.25">
      <c r="A15" s="29" t="s">
        <v>56</v>
      </c>
      <c r="B15" s="29" t="s">
        <v>57</v>
      </c>
      <c r="C15" s="33" t="s">
        <v>264</v>
      </c>
      <c r="D15" s="33" t="s">
        <v>264</v>
      </c>
      <c r="E15" s="34" t="s">
        <v>264</v>
      </c>
      <c r="F15" s="34" t="s">
        <v>264</v>
      </c>
    </row>
    <row r="16" spans="1:7" hidden="1" x14ac:dyDescent="0.25">
      <c r="A16" s="29" t="s">
        <v>58</v>
      </c>
      <c r="B16" s="29" t="s">
        <v>59</v>
      </c>
      <c r="C16" s="33" t="s">
        <v>264</v>
      </c>
      <c r="D16" s="33" t="s">
        <v>264</v>
      </c>
      <c r="E16" s="34" t="s">
        <v>264</v>
      </c>
      <c r="F16" s="34" t="s">
        <v>264</v>
      </c>
    </row>
    <row r="17" spans="1:8" hidden="1" x14ac:dyDescent="0.25">
      <c r="A17" s="29" t="s">
        <v>60</v>
      </c>
      <c r="B17" s="29" t="s">
        <v>61</v>
      </c>
      <c r="C17" s="33" t="s">
        <v>264</v>
      </c>
      <c r="D17" s="33" t="s">
        <v>264</v>
      </c>
      <c r="E17" s="34" t="s">
        <v>264</v>
      </c>
      <c r="F17" s="34" t="s">
        <v>264</v>
      </c>
    </row>
    <row r="18" spans="1:8" hidden="1" x14ac:dyDescent="0.25">
      <c r="A18" s="29"/>
      <c r="B18" s="49" t="s">
        <v>233</v>
      </c>
      <c r="C18" s="50" t="s">
        <v>264</v>
      </c>
      <c r="D18" s="50" t="s">
        <v>264</v>
      </c>
      <c r="E18" s="52" t="s">
        <v>264</v>
      </c>
      <c r="F18" s="52" t="s">
        <v>264</v>
      </c>
    </row>
    <row r="19" spans="1:8" hidden="1" x14ac:dyDescent="0.25">
      <c r="A19" s="29"/>
      <c r="B19" s="49" t="s">
        <v>256</v>
      </c>
      <c r="C19" s="50" t="s">
        <v>264</v>
      </c>
      <c r="D19" s="50" t="s">
        <v>264</v>
      </c>
      <c r="E19" s="52" t="s">
        <v>264</v>
      </c>
      <c r="F19" s="52" t="s">
        <v>264</v>
      </c>
    </row>
    <row r="20" spans="1:8" hidden="1" x14ac:dyDescent="0.25">
      <c r="A20" s="29"/>
      <c r="B20" s="49" t="s">
        <v>258</v>
      </c>
      <c r="C20" s="50" t="s">
        <v>264</v>
      </c>
      <c r="D20" s="50" t="s">
        <v>264</v>
      </c>
      <c r="E20" s="52" t="s">
        <v>264</v>
      </c>
      <c r="F20" s="52" t="s">
        <v>264</v>
      </c>
    </row>
    <row r="21" spans="1:8" hidden="1" x14ac:dyDescent="0.25">
      <c r="A21" s="29"/>
      <c r="B21" s="49" t="s">
        <v>257</v>
      </c>
      <c r="C21" s="50" t="s">
        <v>264</v>
      </c>
      <c r="D21" s="50" t="s">
        <v>264</v>
      </c>
      <c r="E21" s="52" t="s">
        <v>264</v>
      </c>
      <c r="F21" s="52" t="s">
        <v>264</v>
      </c>
    </row>
    <row r="22" spans="1:8" hidden="1" x14ac:dyDescent="0.25">
      <c r="A22" s="29"/>
      <c r="B22" s="49" t="s">
        <v>259</v>
      </c>
      <c r="C22" s="50" t="s">
        <v>264</v>
      </c>
      <c r="D22" s="50" t="s">
        <v>264</v>
      </c>
      <c r="E22" s="52" t="s">
        <v>264</v>
      </c>
      <c r="F22" s="52" t="s">
        <v>264</v>
      </c>
    </row>
    <row r="23" spans="1:8" hidden="1" x14ac:dyDescent="0.25">
      <c r="A23" s="29"/>
      <c r="B23" s="49" t="s">
        <v>260</v>
      </c>
      <c r="C23" s="50" t="s">
        <v>264</v>
      </c>
      <c r="D23" s="50" t="s">
        <v>264</v>
      </c>
      <c r="E23" s="52" t="s">
        <v>264</v>
      </c>
      <c r="F23" s="52" t="s">
        <v>264</v>
      </c>
    </row>
    <row r="24" spans="1:8" hidden="1" x14ac:dyDescent="0.25">
      <c r="A24" s="29"/>
      <c r="B24" s="49" t="s">
        <v>263</v>
      </c>
      <c r="C24" s="50" t="s">
        <v>264</v>
      </c>
      <c r="D24" s="50" t="s">
        <v>264</v>
      </c>
      <c r="E24" s="52" t="s">
        <v>264</v>
      </c>
      <c r="F24" s="52" t="s">
        <v>264</v>
      </c>
    </row>
    <row r="25" spans="1:8" hidden="1" x14ac:dyDescent="0.25">
      <c r="A25" s="29"/>
      <c r="B25" s="49" t="s">
        <v>261</v>
      </c>
      <c r="C25" s="50" t="s">
        <v>264</v>
      </c>
      <c r="D25" s="50" t="s">
        <v>264</v>
      </c>
      <c r="E25" s="52" t="s">
        <v>264</v>
      </c>
      <c r="F25" s="52" t="s">
        <v>264</v>
      </c>
    </row>
    <row r="26" spans="1:8" hidden="1" x14ac:dyDescent="0.25">
      <c r="A26" s="29"/>
      <c r="B26" s="49" t="s">
        <v>262</v>
      </c>
      <c r="C26" s="50" t="s">
        <v>264</v>
      </c>
      <c r="D26" s="50" t="s">
        <v>264</v>
      </c>
      <c r="E26" s="52" t="s">
        <v>264</v>
      </c>
      <c r="F26" s="52" t="s">
        <v>264</v>
      </c>
    </row>
    <row r="27" spans="1:8" x14ac:dyDescent="0.25">
      <c r="A27" s="29" t="s">
        <v>62</v>
      </c>
      <c r="B27" s="29" t="s">
        <v>63</v>
      </c>
      <c r="C27" s="33" t="s">
        <v>265</v>
      </c>
      <c r="D27" s="33">
        <v>10</v>
      </c>
      <c r="E27" s="34"/>
      <c r="F27" s="55"/>
      <c r="G27" s="37"/>
    </row>
    <row r="28" spans="1:8" x14ac:dyDescent="0.25">
      <c r="A28" s="29" t="s">
        <v>64</v>
      </c>
      <c r="B28" s="29" t="s">
        <v>65</v>
      </c>
      <c r="C28" s="33" t="s">
        <v>264</v>
      </c>
      <c r="D28" s="33" t="s">
        <v>264</v>
      </c>
      <c r="E28" s="48" t="s">
        <v>264</v>
      </c>
      <c r="F28" s="34"/>
    </row>
    <row r="29" spans="1:8" x14ac:dyDescent="0.25">
      <c r="A29" s="29"/>
      <c r="B29" s="29"/>
      <c r="C29" s="33"/>
      <c r="D29" s="33"/>
      <c r="E29" s="34"/>
      <c r="F29" s="34"/>
    </row>
    <row r="30" spans="1:8" ht="13" x14ac:dyDescent="0.3">
      <c r="A30" s="29"/>
      <c r="B30" s="32" t="s">
        <v>47</v>
      </c>
      <c r="C30" s="33"/>
      <c r="D30" s="33"/>
      <c r="E30" s="34"/>
      <c r="F30" s="34"/>
      <c r="H30" s="28"/>
    </row>
    <row r="31" spans="1:8" x14ac:dyDescent="0.25">
      <c r="A31" s="29"/>
      <c r="B31" s="32" t="s">
        <v>66</v>
      </c>
      <c r="C31" s="33"/>
      <c r="D31" s="33"/>
      <c r="E31" s="34"/>
      <c r="F31" s="34"/>
    </row>
    <row r="32" spans="1:8" x14ac:dyDescent="0.25">
      <c r="A32" s="29"/>
      <c r="B32" s="32" t="s">
        <v>67</v>
      </c>
      <c r="C32" s="33"/>
      <c r="D32" s="33"/>
      <c r="E32" s="34"/>
      <c r="F32" s="34"/>
    </row>
    <row r="33" spans="1:6" hidden="1" x14ac:dyDescent="0.25">
      <c r="A33" s="29"/>
      <c r="B33" s="53" t="s">
        <v>215</v>
      </c>
      <c r="C33" s="54" t="s">
        <v>264</v>
      </c>
      <c r="D33" s="54" t="s">
        <v>264</v>
      </c>
      <c r="E33" s="52" t="s">
        <v>264</v>
      </c>
      <c r="F33" s="52" t="s">
        <v>264</v>
      </c>
    </row>
    <row r="34" spans="1:6" hidden="1" x14ac:dyDescent="0.25">
      <c r="A34" s="29"/>
      <c r="B34" s="53" t="s">
        <v>216</v>
      </c>
      <c r="C34" s="54" t="s">
        <v>264</v>
      </c>
      <c r="D34" s="54" t="s">
        <v>264</v>
      </c>
      <c r="E34" s="52" t="s">
        <v>264</v>
      </c>
      <c r="F34" s="52" t="s">
        <v>264</v>
      </c>
    </row>
    <row r="35" spans="1:6" hidden="1" x14ac:dyDescent="0.25">
      <c r="A35" s="29"/>
      <c r="B35" s="53" t="s">
        <v>217</v>
      </c>
      <c r="C35" s="54" t="s">
        <v>264</v>
      </c>
      <c r="D35" s="54" t="s">
        <v>264</v>
      </c>
      <c r="E35" s="52" t="s">
        <v>264</v>
      </c>
      <c r="F35" s="52" t="s">
        <v>264</v>
      </c>
    </row>
    <row r="36" spans="1:6" hidden="1" x14ac:dyDescent="0.25">
      <c r="A36" s="29"/>
      <c r="B36" s="53" t="s">
        <v>218</v>
      </c>
      <c r="C36" s="54" t="s">
        <v>264</v>
      </c>
      <c r="D36" s="54" t="s">
        <v>264</v>
      </c>
      <c r="E36" s="52" t="s">
        <v>264</v>
      </c>
      <c r="F36" s="52" t="s">
        <v>264</v>
      </c>
    </row>
    <row r="37" spans="1:6" hidden="1" x14ac:dyDescent="0.25">
      <c r="A37" s="29"/>
      <c r="B37" s="53" t="s">
        <v>219</v>
      </c>
      <c r="C37" s="54" t="s">
        <v>264</v>
      </c>
      <c r="D37" s="54" t="s">
        <v>264</v>
      </c>
      <c r="E37" s="52" t="s">
        <v>264</v>
      </c>
      <c r="F37" s="52" t="s">
        <v>264</v>
      </c>
    </row>
    <row r="38" spans="1:6" hidden="1" x14ac:dyDescent="0.25">
      <c r="A38" s="29"/>
      <c r="B38" s="53" t="s">
        <v>220</v>
      </c>
      <c r="C38" s="54" t="s">
        <v>264</v>
      </c>
      <c r="D38" s="54" t="s">
        <v>264</v>
      </c>
      <c r="E38" s="52" t="s">
        <v>264</v>
      </c>
      <c r="F38" s="52" t="s">
        <v>264</v>
      </c>
    </row>
    <row r="39" spans="1:6" hidden="1" x14ac:dyDescent="0.25">
      <c r="A39" s="29"/>
      <c r="B39" s="53" t="s">
        <v>221</v>
      </c>
      <c r="C39" s="54" t="s">
        <v>264</v>
      </c>
      <c r="D39" s="54" t="s">
        <v>264</v>
      </c>
      <c r="E39" s="52" t="s">
        <v>264</v>
      </c>
      <c r="F39" s="52" t="s">
        <v>264</v>
      </c>
    </row>
    <row r="40" spans="1:6" hidden="1" x14ac:dyDescent="0.25">
      <c r="A40" s="29"/>
      <c r="B40" s="53" t="s">
        <v>222</v>
      </c>
      <c r="C40" s="54" t="s">
        <v>264</v>
      </c>
      <c r="D40" s="54" t="s">
        <v>264</v>
      </c>
      <c r="E40" s="52" t="s">
        <v>264</v>
      </c>
      <c r="F40" s="52" t="s">
        <v>264</v>
      </c>
    </row>
    <row r="41" spans="1:6" hidden="1" x14ac:dyDescent="0.25">
      <c r="A41" s="29"/>
      <c r="B41" s="53" t="s">
        <v>223</v>
      </c>
      <c r="C41" s="54" t="s">
        <v>264</v>
      </c>
      <c r="D41" s="54" t="s">
        <v>264</v>
      </c>
      <c r="E41" s="52" t="s">
        <v>264</v>
      </c>
      <c r="F41" s="52" t="s">
        <v>264</v>
      </c>
    </row>
    <row r="42" spans="1:6" hidden="1" x14ac:dyDescent="0.25">
      <c r="A42" s="29"/>
      <c r="B42" s="53" t="s">
        <v>224</v>
      </c>
      <c r="C42" s="54" t="s">
        <v>264</v>
      </c>
      <c r="D42" s="54" t="s">
        <v>264</v>
      </c>
      <c r="E42" s="52" t="s">
        <v>264</v>
      </c>
      <c r="F42" s="52" t="s">
        <v>264</v>
      </c>
    </row>
    <row r="43" spans="1:6" hidden="1" x14ac:dyDescent="0.25">
      <c r="A43" s="29" t="s">
        <v>68</v>
      </c>
      <c r="B43" s="29" t="s">
        <v>69</v>
      </c>
      <c r="C43" s="33" t="s">
        <v>264</v>
      </c>
      <c r="D43" s="33" t="s">
        <v>264</v>
      </c>
      <c r="E43" s="34" t="s">
        <v>264</v>
      </c>
      <c r="F43" s="34" t="s">
        <v>264</v>
      </c>
    </row>
    <row r="44" spans="1:6" hidden="1" x14ac:dyDescent="0.25">
      <c r="A44" s="29"/>
      <c r="B44" s="49" t="s">
        <v>225</v>
      </c>
      <c r="C44" s="50" t="s">
        <v>264</v>
      </c>
      <c r="D44" s="50" t="s">
        <v>264</v>
      </c>
      <c r="E44" s="52" t="s">
        <v>264</v>
      </c>
      <c r="F44" s="52" t="s">
        <v>264</v>
      </c>
    </row>
    <row r="45" spans="1:6" hidden="1" x14ac:dyDescent="0.25">
      <c r="A45" s="29" t="s">
        <v>70</v>
      </c>
      <c r="B45" s="29" t="s">
        <v>71</v>
      </c>
      <c r="C45" s="33" t="s">
        <v>264</v>
      </c>
      <c r="D45" s="33" t="s">
        <v>264</v>
      </c>
      <c r="E45" s="34" t="s">
        <v>264</v>
      </c>
      <c r="F45" s="34" t="s">
        <v>264</v>
      </c>
    </row>
    <row r="46" spans="1:6" hidden="1" x14ac:dyDescent="0.25">
      <c r="A46" s="29"/>
      <c r="B46" s="49" t="s">
        <v>226</v>
      </c>
      <c r="C46" s="50" t="s">
        <v>264</v>
      </c>
      <c r="D46" s="50" t="s">
        <v>264</v>
      </c>
      <c r="E46" s="52" t="s">
        <v>264</v>
      </c>
      <c r="F46" s="52" t="s">
        <v>264</v>
      </c>
    </row>
    <row r="47" spans="1:6" hidden="1" x14ac:dyDescent="0.25">
      <c r="A47" s="29"/>
      <c r="B47" s="49" t="s">
        <v>227</v>
      </c>
      <c r="C47" s="50" t="s">
        <v>264</v>
      </c>
      <c r="D47" s="50" t="s">
        <v>264</v>
      </c>
      <c r="E47" s="52" t="s">
        <v>264</v>
      </c>
      <c r="F47" s="52" t="s">
        <v>264</v>
      </c>
    </row>
    <row r="48" spans="1:6" hidden="1" x14ac:dyDescent="0.25">
      <c r="A48" s="29" t="s">
        <v>72</v>
      </c>
      <c r="B48" s="29" t="s">
        <v>73</v>
      </c>
      <c r="C48" s="33" t="s">
        <v>264</v>
      </c>
      <c r="D48" s="33" t="s">
        <v>264</v>
      </c>
      <c r="E48" s="34" t="s">
        <v>264</v>
      </c>
      <c r="F48" s="34" t="s">
        <v>264</v>
      </c>
    </row>
    <row r="49" spans="1:6" hidden="1" x14ac:dyDescent="0.25">
      <c r="A49" s="29"/>
      <c r="B49" s="49" t="s">
        <v>229</v>
      </c>
      <c r="C49" s="50" t="s">
        <v>264</v>
      </c>
      <c r="D49" s="50" t="s">
        <v>264</v>
      </c>
      <c r="E49" s="52" t="s">
        <v>264</v>
      </c>
      <c r="F49" s="52" t="s">
        <v>264</v>
      </c>
    </row>
    <row r="50" spans="1:6" hidden="1" x14ac:dyDescent="0.25">
      <c r="A50" s="29"/>
      <c r="B50" s="49" t="s">
        <v>228</v>
      </c>
      <c r="C50" s="50" t="s">
        <v>264</v>
      </c>
      <c r="D50" s="50" t="s">
        <v>264</v>
      </c>
      <c r="E50" s="52" t="s">
        <v>264</v>
      </c>
      <c r="F50" s="52" t="s">
        <v>264</v>
      </c>
    </row>
    <row r="51" spans="1:6" hidden="1" x14ac:dyDescent="0.25">
      <c r="A51" s="29"/>
      <c r="B51" s="49" t="s">
        <v>230</v>
      </c>
      <c r="C51" s="50" t="s">
        <v>264</v>
      </c>
      <c r="D51" s="50" t="s">
        <v>264</v>
      </c>
      <c r="E51" s="52" t="s">
        <v>264</v>
      </c>
      <c r="F51" s="52" t="s">
        <v>264</v>
      </c>
    </row>
    <row r="52" spans="1:6" hidden="1" x14ac:dyDescent="0.25">
      <c r="A52" s="29"/>
      <c r="B52" s="49" t="s">
        <v>231</v>
      </c>
      <c r="C52" s="50" t="s">
        <v>264</v>
      </c>
      <c r="D52" s="50" t="s">
        <v>264</v>
      </c>
      <c r="E52" s="52" t="s">
        <v>264</v>
      </c>
      <c r="F52" s="52" t="s">
        <v>264</v>
      </c>
    </row>
    <row r="53" spans="1:6" hidden="1" x14ac:dyDescent="0.25">
      <c r="A53" s="29" t="s">
        <v>74</v>
      </c>
      <c r="B53" s="29" t="s">
        <v>75</v>
      </c>
      <c r="C53" s="33" t="s">
        <v>264</v>
      </c>
      <c r="D53" s="33" t="s">
        <v>264</v>
      </c>
      <c r="E53" s="34" t="s">
        <v>264</v>
      </c>
      <c r="F53" s="34" t="s">
        <v>264</v>
      </c>
    </row>
    <row r="54" spans="1:6" hidden="1" x14ac:dyDescent="0.25">
      <c r="A54" s="29"/>
      <c r="B54" s="49" t="s">
        <v>232</v>
      </c>
      <c r="C54" s="50" t="s">
        <v>264</v>
      </c>
      <c r="D54" s="50" t="s">
        <v>264</v>
      </c>
      <c r="E54" s="52" t="s">
        <v>264</v>
      </c>
      <c r="F54" s="52" t="s">
        <v>264</v>
      </c>
    </row>
    <row r="55" spans="1:6" hidden="1" x14ac:dyDescent="0.25">
      <c r="A55" s="29" t="s">
        <v>76</v>
      </c>
      <c r="B55" s="29" t="s">
        <v>77</v>
      </c>
      <c r="C55" s="33" t="s">
        <v>264</v>
      </c>
      <c r="D55" s="33" t="s">
        <v>264</v>
      </c>
      <c r="E55" s="34" t="s">
        <v>264</v>
      </c>
      <c r="F55" s="34" t="s">
        <v>264</v>
      </c>
    </row>
    <row r="56" spans="1:6" hidden="1" x14ac:dyDescent="0.25">
      <c r="A56" s="29"/>
      <c r="B56" s="32" t="s">
        <v>78</v>
      </c>
      <c r="C56" s="33" t="s">
        <v>264</v>
      </c>
      <c r="D56" s="33" t="s">
        <v>264</v>
      </c>
      <c r="E56" s="34" t="s">
        <v>264</v>
      </c>
      <c r="F56" s="34" t="s">
        <v>264</v>
      </c>
    </row>
    <row r="57" spans="1:6" hidden="1" x14ac:dyDescent="0.25">
      <c r="A57" s="29" t="s">
        <v>79</v>
      </c>
      <c r="B57" s="29" t="s">
        <v>80</v>
      </c>
      <c r="C57" s="33" t="s">
        <v>264</v>
      </c>
      <c r="D57" s="33" t="s">
        <v>264</v>
      </c>
      <c r="E57" s="34" t="s">
        <v>264</v>
      </c>
      <c r="F57" s="34" t="s">
        <v>264</v>
      </c>
    </row>
    <row r="58" spans="1:6" hidden="1" x14ac:dyDescent="0.25">
      <c r="A58" s="29"/>
      <c r="B58" s="49" t="s">
        <v>234</v>
      </c>
      <c r="C58" s="50" t="s">
        <v>264</v>
      </c>
      <c r="D58" s="50" t="s">
        <v>264</v>
      </c>
      <c r="E58" s="52" t="s">
        <v>264</v>
      </c>
      <c r="F58" s="52" t="s">
        <v>264</v>
      </c>
    </row>
    <row r="59" spans="1:6" hidden="1" x14ac:dyDescent="0.25">
      <c r="A59" s="29"/>
      <c r="B59" s="49" t="s">
        <v>235</v>
      </c>
      <c r="C59" s="50" t="s">
        <v>264</v>
      </c>
      <c r="D59" s="50" t="s">
        <v>264</v>
      </c>
      <c r="E59" s="52" t="s">
        <v>264</v>
      </c>
      <c r="F59" s="52" t="s">
        <v>264</v>
      </c>
    </row>
    <row r="60" spans="1:6" hidden="1" x14ac:dyDescent="0.25">
      <c r="A60" s="29"/>
      <c r="B60" s="49" t="s">
        <v>236</v>
      </c>
      <c r="C60" s="50" t="s">
        <v>264</v>
      </c>
      <c r="D60" s="50" t="s">
        <v>264</v>
      </c>
      <c r="E60" s="52" t="s">
        <v>264</v>
      </c>
      <c r="F60" s="52" t="s">
        <v>264</v>
      </c>
    </row>
    <row r="61" spans="1:6" hidden="1" x14ac:dyDescent="0.25">
      <c r="A61" s="29" t="s">
        <v>81</v>
      </c>
      <c r="B61" s="29" t="s">
        <v>82</v>
      </c>
      <c r="C61" s="33" t="s">
        <v>264</v>
      </c>
      <c r="D61" s="33" t="s">
        <v>264</v>
      </c>
      <c r="E61" s="34" t="s">
        <v>264</v>
      </c>
      <c r="F61" s="34" t="s">
        <v>264</v>
      </c>
    </row>
    <row r="62" spans="1:6" hidden="1" x14ac:dyDescent="0.25">
      <c r="A62" s="29"/>
      <c r="B62" s="49" t="s">
        <v>237</v>
      </c>
      <c r="C62" s="50" t="s">
        <v>264</v>
      </c>
      <c r="D62" s="50" t="s">
        <v>264</v>
      </c>
      <c r="E62" s="52" t="s">
        <v>264</v>
      </c>
      <c r="F62" s="52" t="s">
        <v>264</v>
      </c>
    </row>
    <row r="63" spans="1:6" hidden="1" x14ac:dyDescent="0.25">
      <c r="A63" s="29"/>
      <c r="B63" s="49" t="s">
        <v>238</v>
      </c>
      <c r="C63" s="50" t="s">
        <v>264</v>
      </c>
      <c r="D63" s="50" t="s">
        <v>264</v>
      </c>
      <c r="E63" s="52" t="s">
        <v>264</v>
      </c>
      <c r="F63" s="52" t="s">
        <v>264</v>
      </c>
    </row>
    <row r="64" spans="1:6" hidden="1" x14ac:dyDescent="0.25">
      <c r="A64" s="29"/>
      <c r="B64" s="49" t="s">
        <v>239</v>
      </c>
      <c r="C64" s="50" t="s">
        <v>264</v>
      </c>
      <c r="D64" s="50" t="s">
        <v>264</v>
      </c>
      <c r="E64" s="52" t="s">
        <v>264</v>
      </c>
      <c r="F64" s="52" t="s">
        <v>264</v>
      </c>
    </row>
    <row r="65" spans="1:6" hidden="1" x14ac:dyDescent="0.25">
      <c r="A65" s="29" t="s">
        <v>83</v>
      </c>
      <c r="B65" s="29" t="s">
        <v>84</v>
      </c>
      <c r="C65" s="33" t="s">
        <v>264</v>
      </c>
      <c r="D65" s="33" t="s">
        <v>264</v>
      </c>
      <c r="E65" s="34" t="s">
        <v>264</v>
      </c>
      <c r="F65" s="34" t="s">
        <v>264</v>
      </c>
    </row>
    <row r="66" spans="1:6" hidden="1" x14ac:dyDescent="0.25">
      <c r="A66" s="29"/>
      <c r="B66" s="49" t="s">
        <v>240</v>
      </c>
      <c r="C66" s="50" t="s">
        <v>264</v>
      </c>
      <c r="D66" s="50" t="s">
        <v>264</v>
      </c>
      <c r="E66" s="52" t="s">
        <v>264</v>
      </c>
      <c r="F66" s="52" t="s">
        <v>264</v>
      </c>
    </row>
    <row r="67" spans="1:6" hidden="1" x14ac:dyDescent="0.25">
      <c r="A67" s="29" t="s">
        <v>85</v>
      </c>
      <c r="B67" s="29" t="s">
        <v>86</v>
      </c>
      <c r="C67" s="33" t="s">
        <v>264</v>
      </c>
      <c r="D67" s="33" t="s">
        <v>264</v>
      </c>
      <c r="E67" s="34" t="s">
        <v>264</v>
      </c>
      <c r="F67" s="34" t="s">
        <v>264</v>
      </c>
    </row>
    <row r="68" spans="1:6" hidden="1" x14ac:dyDescent="0.25">
      <c r="A68" s="29" t="s">
        <v>87</v>
      </c>
      <c r="B68" s="29" t="s">
        <v>88</v>
      </c>
      <c r="C68" s="33" t="s">
        <v>264</v>
      </c>
      <c r="D68" s="33" t="s">
        <v>264</v>
      </c>
      <c r="E68" s="34" t="s">
        <v>264</v>
      </c>
      <c r="F68" s="34" t="s">
        <v>264</v>
      </c>
    </row>
    <row r="69" spans="1:6" hidden="1" x14ac:dyDescent="0.25">
      <c r="A69" s="29" t="s">
        <v>89</v>
      </c>
      <c r="B69" s="29" t="s">
        <v>90</v>
      </c>
      <c r="C69" s="33" t="s">
        <v>264</v>
      </c>
      <c r="D69" s="33" t="s">
        <v>264</v>
      </c>
      <c r="E69" s="34" t="s">
        <v>264</v>
      </c>
      <c r="F69" s="34" t="s">
        <v>264</v>
      </c>
    </row>
    <row r="70" spans="1:6" hidden="1" x14ac:dyDescent="0.25">
      <c r="A70" s="29" t="s">
        <v>91</v>
      </c>
      <c r="B70" s="29" t="s">
        <v>92</v>
      </c>
      <c r="C70" s="33" t="s">
        <v>264</v>
      </c>
      <c r="D70" s="33" t="s">
        <v>264</v>
      </c>
      <c r="E70" s="34" t="s">
        <v>264</v>
      </c>
      <c r="F70" s="34" t="s">
        <v>264</v>
      </c>
    </row>
    <row r="71" spans="1:6" hidden="1" x14ac:dyDescent="0.25">
      <c r="A71" s="29" t="s">
        <v>93</v>
      </c>
      <c r="B71" s="29" t="s">
        <v>94</v>
      </c>
      <c r="C71" s="33" t="s">
        <v>264</v>
      </c>
      <c r="D71" s="33" t="s">
        <v>264</v>
      </c>
      <c r="E71" s="34" t="s">
        <v>264</v>
      </c>
      <c r="F71" s="34" t="s">
        <v>264</v>
      </c>
    </row>
    <row r="72" spans="1:6" hidden="1" x14ac:dyDescent="0.25">
      <c r="A72" s="29"/>
      <c r="B72" s="49" t="s">
        <v>241</v>
      </c>
      <c r="C72" s="50" t="s">
        <v>264</v>
      </c>
      <c r="D72" s="50" t="s">
        <v>264</v>
      </c>
      <c r="E72" s="52" t="s">
        <v>264</v>
      </c>
      <c r="F72" s="52" t="s">
        <v>264</v>
      </c>
    </row>
    <row r="73" spans="1:6" hidden="1" x14ac:dyDescent="0.25">
      <c r="A73" s="29"/>
      <c r="B73" s="49" t="s">
        <v>242</v>
      </c>
      <c r="C73" s="50" t="s">
        <v>264</v>
      </c>
      <c r="D73" s="50" t="s">
        <v>264</v>
      </c>
      <c r="E73" s="52" t="s">
        <v>264</v>
      </c>
      <c r="F73" s="52" t="s">
        <v>264</v>
      </c>
    </row>
    <row r="74" spans="1:6" hidden="1" x14ac:dyDescent="0.25">
      <c r="A74" s="29" t="s">
        <v>95</v>
      </c>
      <c r="B74" s="29" t="s">
        <v>96</v>
      </c>
      <c r="C74" s="33" t="s">
        <v>264</v>
      </c>
      <c r="D74" s="33" t="s">
        <v>264</v>
      </c>
      <c r="E74" s="34" t="s">
        <v>264</v>
      </c>
      <c r="F74" s="34" t="s">
        <v>264</v>
      </c>
    </row>
    <row r="75" spans="1:6" hidden="1" x14ac:dyDescent="0.25">
      <c r="A75" s="29" t="s">
        <v>97</v>
      </c>
      <c r="B75" s="29" t="s">
        <v>98</v>
      </c>
      <c r="C75" s="33" t="s">
        <v>264</v>
      </c>
      <c r="D75" s="33" t="s">
        <v>264</v>
      </c>
      <c r="E75" s="34" t="s">
        <v>264</v>
      </c>
      <c r="F75" s="34" t="s">
        <v>264</v>
      </c>
    </row>
    <row r="76" spans="1:6" hidden="1" x14ac:dyDescent="0.25">
      <c r="A76" s="29"/>
      <c r="B76" s="49" t="s">
        <v>243</v>
      </c>
      <c r="C76" s="50" t="s">
        <v>264</v>
      </c>
      <c r="D76" s="50" t="s">
        <v>264</v>
      </c>
      <c r="E76" s="52" t="s">
        <v>264</v>
      </c>
      <c r="F76" s="52" t="s">
        <v>264</v>
      </c>
    </row>
    <row r="77" spans="1:6" hidden="1" x14ac:dyDescent="0.25">
      <c r="A77" s="29"/>
      <c r="B77" s="49" t="s">
        <v>244</v>
      </c>
      <c r="C77" s="50" t="s">
        <v>264</v>
      </c>
      <c r="D77" s="50" t="s">
        <v>264</v>
      </c>
      <c r="E77" s="52" t="s">
        <v>264</v>
      </c>
      <c r="F77" s="52" t="s">
        <v>264</v>
      </c>
    </row>
    <row r="78" spans="1:6" hidden="1" x14ac:dyDescent="0.25">
      <c r="A78" s="29"/>
      <c r="B78" s="49" t="s">
        <v>245</v>
      </c>
      <c r="C78" s="50" t="s">
        <v>264</v>
      </c>
      <c r="D78" s="50" t="s">
        <v>264</v>
      </c>
      <c r="E78" s="52" t="s">
        <v>264</v>
      </c>
      <c r="F78" s="52" t="s">
        <v>264</v>
      </c>
    </row>
    <row r="79" spans="1:6" hidden="1" x14ac:dyDescent="0.25">
      <c r="A79" s="29"/>
      <c r="B79" s="49" t="s">
        <v>246</v>
      </c>
      <c r="C79" s="50" t="s">
        <v>264</v>
      </c>
      <c r="D79" s="50" t="s">
        <v>264</v>
      </c>
      <c r="E79" s="52" t="s">
        <v>264</v>
      </c>
      <c r="F79" s="52" t="s">
        <v>264</v>
      </c>
    </row>
    <row r="80" spans="1:6" hidden="1" x14ac:dyDescent="0.25">
      <c r="A80" s="29"/>
      <c r="B80" s="49" t="s">
        <v>247</v>
      </c>
      <c r="C80" s="50" t="s">
        <v>264</v>
      </c>
      <c r="D80" s="50" t="s">
        <v>264</v>
      </c>
      <c r="E80" s="52" t="s">
        <v>264</v>
      </c>
      <c r="F80" s="52" t="s">
        <v>264</v>
      </c>
    </row>
    <row r="81" spans="1:7" hidden="1" x14ac:dyDescent="0.25">
      <c r="A81" s="29" t="s">
        <v>99</v>
      </c>
      <c r="B81" s="29" t="s">
        <v>100</v>
      </c>
      <c r="C81" s="33" t="s">
        <v>264</v>
      </c>
      <c r="D81" s="33" t="s">
        <v>264</v>
      </c>
      <c r="E81" s="34" t="s">
        <v>264</v>
      </c>
      <c r="F81" s="34" t="s">
        <v>264</v>
      </c>
    </row>
    <row r="82" spans="1:7" hidden="1" x14ac:dyDescent="0.25">
      <c r="A82" s="29" t="s">
        <v>101</v>
      </c>
      <c r="B82" s="29" t="s">
        <v>102</v>
      </c>
      <c r="C82" s="33" t="s">
        <v>264</v>
      </c>
      <c r="D82" s="50" t="s">
        <v>264</v>
      </c>
      <c r="E82" s="34" t="s">
        <v>264</v>
      </c>
      <c r="F82" s="52" t="s">
        <v>264</v>
      </c>
    </row>
    <row r="83" spans="1:7" hidden="1" x14ac:dyDescent="0.25">
      <c r="A83" s="29" t="s">
        <v>103</v>
      </c>
      <c r="B83" s="29" t="s">
        <v>104</v>
      </c>
      <c r="C83" s="33" t="s">
        <v>264</v>
      </c>
      <c r="D83" s="50" t="s">
        <v>264</v>
      </c>
      <c r="E83" s="34" t="s">
        <v>264</v>
      </c>
      <c r="F83" s="52" t="s">
        <v>264</v>
      </c>
    </row>
    <row r="84" spans="1:7" ht="13" hidden="1" x14ac:dyDescent="0.3">
      <c r="A84" s="29"/>
      <c r="B84" s="29" t="s">
        <v>105</v>
      </c>
      <c r="C84" s="47"/>
      <c r="D84" s="33"/>
      <c r="E84" s="29"/>
      <c r="F84" s="34" t="s">
        <v>264</v>
      </c>
    </row>
    <row r="85" spans="1:7" ht="13" x14ac:dyDescent="0.3">
      <c r="A85" s="29"/>
      <c r="B85" s="29"/>
      <c r="C85" s="47"/>
      <c r="D85" s="33"/>
      <c r="E85" s="29"/>
      <c r="F85" s="34"/>
    </row>
    <row r="86" spans="1:7" x14ac:dyDescent="0.25">
      <c r="A86" s="29" t="s">
        <v>39</v>
      </c>
      <c r="B86" s="29" t="s">
        <v>40</v>
      </c>
      <c r="C86" s="33" t="s">
        <v>41</v>
      </c>
      <c r="D86" s="33" t="s">
        <v>42</v>
      </c>
      <c r="E86" s="29" t="s">
        <v>43</v>
      </c>
      <c r="F86" s="34"/>
    </row>
    <row r="87" spans="1:7" x14ac:dyDescent="0.25">
      <c r="A87" s="29"/>
      <c r="B87" s="29"/>
      <c r="C87" s="33"/>
      <c r="D87" s="33"/>
      <c r="E87" s="29"/>
      <c r="F87" s="34"/>
    </row>
    <row r="88" spans="1:7" x14ac:dyDescent="0.25">
      <c r="A88" s="29"/>
      <c r="B88" s="32" t="s">
        <v>106</v>
      </c>
      <c r="C88" s="33"/>
      <c r="D88" s="33"/>
      <c r="E88" s="29"/>
      <c r="F88" s="34"/>
    </row>
    <row r="89" spans="1:7" ht="25" x14ac:dyDescent="0.25">
      <c r="A89" s="29"/>
      <c r="B89" s="35" t="s">
        <v>107</v>
      </c>
      <c r="C89" s="33"/>
      <c r="D89" s="33"/>
      <c r="E89" s="29"/>
      <c r="F89" s="34"/>
    </row>
    <row r="90" spans="1:7" hidden="1" x14ac:dyDescent="0.25">
      <c r="A90" s="29">
        <v>1</v>
      </c>
      <c r="B90" s="29" t="s">
        <v>108</v>
      </c>
      <c r="C90" s="33" t="s">
        <v>264</v>
      </c>
      <c r="D90" s="33" t="s">
        <v>264</v>
      </c>
      <c r="E90" s="43" t="s">
        <v>264</v>
      </c>
      <c r="F90" s="34" t="s">
        <v>264</v>
      </c>
      <c r="G90" s="38"/>
    </row>
    <row r="91" spans="1:7" hidden="1" x14ac:dyDescent="0.25">
      <c r="A91" s="29">
        <v>2</v>
      </c>
      <c r="B91" s="29" t="s">
        <v>109</v>
      </c>
      <c r="C91" s="33" t="s">
        <v>264</v>
      </c>
      <c r="D91" s="33" t="s">
        <v>264</v>
      </c>
      <c r="E91" s="43" t="s">
        <v>264</v>
      </c>
      <c r="F91" s="34" t="s">
        <v>264</v>
      </c>
    </row>
    <row r="92" spans="1:7" hidden="1" x14ac:dyDescent="0.25">
      <c r="A92" s="29">
        <v>3</v>
      </c>
      <c r="B92" s="29" t="s">
        <v>111</v>
      </c>
      <c r="C92" s="33" t="s">
        <v>264</v>
      </c>
      <c r="D92" s="33" t="s">
        <v>264</v>
      </c>
      <c r="E92" s="43" t="s">
        <v>264</v>
      </c>
      <c r="F92" s="34" t="s">
        <v>264</v>
      </c>
    </row>
    <row r="93" spans="1:7" x14ac:dyDescent="0.25">
      <c r="A93" s="29">
        <v>4</v>
      </c>
      <c r="B93" s="29" t="s">
        <v>112</v>
      </c>
      <c r="C93" s="33" t="s">
        <v>2</v>
      </c>
      <c r="D93" s="33">
        <v>28</v>
      </c>
      <c r="E93" s="43"/>
      <c r="F93" s="34">
        <f>E93*D93</f>
        <v>0</v>
      </c>
      <c r="G93" s="56"/>
    </row>
    <row r="94" spans="1:7" x14ac:dyDescent="0.25">
      <c r="A94" s="29">
        <v>5</v>
      </c>
      <c r="B94" s="29" t="s">
        <v>113</v>
      </c>
      <c r="C94" s="33" t="s">
        <v>267</v>
      </c>
      <c r="D94" s="33">
        <v>32</v>
      </c>
      <c r="E94" s="43"/>
      <c r="F94" s="34">
        <f>E94*D94</f>
        <v>0</v>
      </c>
      <c r="G94" s="56"/>
    </row>
    <row r="95" spans="1:7" hidden="1" x14ac:dyDescent="0.25">
      <c r="A95" s="29">
        <v>6</v>
      </c>
      <c r="B95" s="29" t="s">
        <v>114</v>
      </c>
      <c r="C95" s="33" t="s">
        <v>264</v>
      </c>
      <c r="D95" s="33" t="s">
        <v>264</v>
      </c>
      <c r="E95" s="43" t="s">
        <v>264</v>
      </c>
      <c r="F95" s="34" t="s">
        <v>264</v>
      </c>
      <c r="G95" s="56"/>
    </row>
    <row r="96" spans="1:7" hidden="1" x14ac:dyDescent="0.25">
      <c r="A96" s="29">
        <v>7</v>
      </c>
      <c r="B96" s="29" t="s">
        <v>115</v>
      </c>
      <c r="C96" s="33" t="s">
        <v>264</v>
      </c>
      <c r="D96" s="33" t="s">
        <v>264</v>
      </c>
      <c r="E96" s="43" t="s">
        <v>264</v>
      </c>
      <c r="F96" s="34" t="s">
        <v>264</v>
      </c>
      <c r="G96" s="56"/>
    </row>
    <row r="97" spans="1:7" hidden="1" x14ac:dyDescent="0.25">
      <c r="A97" s="29">
        <v>8</v>
      </c>
      <c r="B97" s="29" t="s">
        <v>116</v>
      </c>
      <c r="C97" s="33" t="s">
        <v>264</v>
      </c>
      <c r="D97" s="33" t="s">
        <v>264</v>
      </c>
      <c r="E97" s="43" t="s">
        <v>264</v>
      </c>
      <c r="F97" s="34" t="s">
        <v>264</v>
      </c>
      <c r="G97" s="56"/>
    </row>
    <row r="98" spans="1:7" x14ac:dyDescent="0.25">
      <c r="A98" s="29">
        <v>9</v>
      </c>
      <c r="B98" s="29" t="s">
        <v>117</v>
      </c>
      <c r="C98" s="33" t="s">
        <v>2</v>
      </c>
      <c r="D98" s="33">
        <v>20</v>
      </c>
      <c r="E98" s="43"/>
      <c r="F98" s="34">
        <f>E98*D98</f>
        <v>0</v>
      </c>
      <c r="G98" s="56"/>
    </row>
    <row r="99" spans="1:7" x14ac:dyDescent="0.25">
      <c r="A99" s="29">
        <v>10</v>
      </c>
      <c r="B99" s="29" t="s">
        <v>118</v>
      </c>
      <c r="C99" s="33" t="s">
        <v>267</v>
      </c>
      <c r="D99" s="33">
        <v>20</v>
      </c>
      <c r="E99" s="43"/>
      <c r="F99" s="34">
        <f>E99*D99</f>
        <v>0</v>
      </c>
      <c r="G99" s="56"/>
    </row>
    <row r="100" spans="1:7" hidden="1" x14ac:dyDescent="0.25">
      <c r="A100" s="29">
        <v>11</v>
      </c>
      <c r="B100" s="29" t="s">
        <v>119</v>
      </c>
      <c r="C100" s="33" t="s">
        <v>264</v>
      </c>
      <c r="D100" s="33" t="s">
        <v>264</v>
      </c>
      <c r="E100" s="43" t="s">
        <v>264</v>
      </c>
      <c r="F100" s="34" t="s">
        <v>264</v>
      </c>
      <c r="G100" s="56"/>
    </row>
    <row r="101" spans="1:7" x14ac:dyDescent="0.25">
      <c r="A101" s="29">
        <v>12</v>
      </c>
      <c r="B101" s="29" t="s">
        <v>120</v>
      </c>
      <c r="C101" s="33" t="s">
        <v>2</v>
      </c>
      <c r="D101" s="33">
        <v>28</v>
      </c>
      <c r="E101" s="43"/>
      <c r="F101" s="34">
        <f>E101*D101</f>
        <v>0</v>
      </c>
      <c r="G101" s="56"/>
    </row>
    <row r="102" spans="1:7" x14ac:dyDescent="0.25">
      <c r="A102" s="29">
        <v>13</v>
      </c>
      <c r="B102" s="29" t="s">
        <v>121</v>
      </c>
      <c r="C102" s="33" t="s">
        <v>267</v>
      </c>
      <c r="D102" s="33">
        <v>28</v>
      </c>
      <c r="E102" s="43"/>
      <c r="F102" s="34">
        <f>E102*D102</f>
        <v>0</v>
      </c>
      <c r="G102" s="56"/>
    </row>
    <row r="103" spans="1:7" hidden="1" x14ac:dyDescent="0.25">
      <c r="A103" s="29">
        <v>14</v>
      </c>
      <c r="B103" s="29" t="s">
        <v>122</v>
      </c>
      <c r="C103" s="33" t="s">
        <v>264</v>
      </c>
      <c r="D103" s="33" t="s">
        <v>264</v>
      </c>
      <c r="E103" s="43" t="s">
        <v>264</v>
      </c>
      <c r="F103" s="34" t="s">
        <v>264</v>
      </c>
      <c r="G103" s="56"/>
    </row>
    <row r="104" spans="1:7" x14ac:dyDescent="0.25">
      <c r="A104" s="29">
        <v>15</v>
      </c>
      <c r="B104" s="29" t="s">
        <v>123</v>
      </c>
      <c r="C104" s="33" t="s">
        <v>2</v>
      </c>
      <c r="D104" s="33">
        <v>8</v>
      </c>
      <c r="E104" s="43"/>
      <c r="F104" s="34">
        <f>E104*D104</f>
        <v>0</v>
      </c>
      <c r="G104" s="56"/>
    </row>
    <row r="105" spans="1:7" x14ac:dyDescent="0.25">
      <c r="A105" s="29">
        <v>16</v>
      </c>
      <c r="B105" s="29" t="s">
        <v>124</v>
      </c>
      <c r="C105" s="33" t="s">
        <v>267</v>
      </c>
      <c r="D105" s="33">
        <v>8</v>
      </c>
      <c r="E105" s="43"/>
      <c r="F105" s="34">
        <f>E105*D105</f>
        <v>0</v>
      </c>
      <c r="G105" s="56"/>
    </row>
    <row r="106" spans="1:7" hidden="1" x14ac:dyDescent="0.25">
      <c r="A106" s="29">
        <v>17</v>
      </c>
      <c r="B106" s="29" t="s">
        <v>125</v>
      </c>
      <c r="C106" s="33" t="s">
        <v>264</v>
      </c>
      <c r="D106" s="33" t="s">
        <v>264</v>
      </c>
      <c r="E106" s="43" t="s">
        <v>264</v>
      </c>
      <c r="F106" s="34" t="s">
        <v>264</v>
      </c>
      <c r="G106" s="56"/>
    </row>
    <row r="107" spans="1:7" x14ac:dyDescent="0.25">
      <c r="A107" s="29">
        <v>18</v>
      </c>
      <c r="B107" s="29" t="s">
        <v>126</v>
      </c>
      <c r="C107" s="33" t="s">
        <v>2</v>
      </c>
      <c r="D107" s="33">
        <v>8</v>
      </c>
      <c r="E107" s="43"/>
      <c r="F107" s="34">
        <f>E107*D107</f>
        <v>0</v>
      </c>
      <c r="G107" s="56"/>
    </row>
    <row r="108" spans="1:7" x14ac:dyDescent="0.25">
      <c r="A108" s="29">
        <v>19</v>
      </c>
      <c r="B108" s="29" t="s">
        <v>127</v>
      </c>
      <c r="C108" s="33" t="s">
        <v>266</v>
      </c>
      <c r="D108" s="33">
        <v>8</v>
      </c>
      <c r="E108" s="43"/>
      <c r="F108" s="34">
        <f>E108*D108</f>
        <v>0</v>
      </c>
      <c r="G108" s="56"/>
    </row>
    <row r="109" spans="1:7" hidden="1" x14ac:dyDescent="0.25">
      <c r="A109" s="29">
        <v>20</v>
      </c>
      <c r="B109" s="29" t="s">
        <v>128</v>
      </c>
      <c r="C109" s="33" t="s">
        <v>264</v>
      </c>
      <c r="D109" s="33" t="s">
        <v>264</v>
      </c>
      <c r="E109" s="43" t="s">
        <v>264</v>
      </c>
      <c r="F109" s="34" t="s">
        <v>264</v>
      </c>
      <c r="G109" s="56"/>
    </row>
    <row r="110" spans="1:7" x14ac:dyDescent="0.25">
      <c r="A110" s="29">
        <v>21</v>
      </c>
      <c r="B110" s="29" t="s">
        <v>129</v>
      </c>
      <c r="C110" s="33" t="s">
        <v>2</v>
      </c>
      <c r="D110" s="33">
        <v>4</v>
      </c>
      <c r="E110" s="43"/>
      <c r="F110" s="34">
        <f>E110*D110</f>
        <v>0</v>
      </c>
      <c r="G110" s="56"/>
    </row>
    <row r="111" spans="1:7" x14ac:dyDescent="0.25">
      <c r="A111" s="29">
        <v>22</v>
      </c>
      <c r="B111" s="29" t="s">
        <v>130</v>
      </c>
      <c r="C111" s="33" t="s">
        <v>2</v>
      </c>
      <c r="D111" s="33">
        <v>4</v>
      </c>
      <c r="E111" s="43"/>
      <c r="F111" s="34">
        <f>E111*D111</f>
        <v>0</v>
      </c>
      <c r="G111" s="56"/>
    </row>
    <row r="112" spans="1:7" hidden="1" x14ac:dyDescent="0.25">
      <c r="A112" s="29">
        <v>23</v>
      </c>
      <c r="B112" s="29" t="s">
        <v>131</v>
      </c>
      <c r="C112" s="33" t="s">
        <v>264</v>
      </c>
      <c r="D112" s="33" t="s">
        <v>264</v>
      </c>
      <c r="E112" s="43" t="s">
        <v>264</v>
      </c>
      <c r="F112" s="34" t="s">
        <v>264</v>
      </c>
      <c r="G112" s="56"/>
    </row>
    <row r="113" spans="1:7" x14ac:dyDescent="0.25">
      <c r="A113" s="29">
        <v>24</v>
      </c>
      <c r="B113" s="29" t="s">
        <v>132</v>
      </c>
      <c r="C113" s="33" t="s">
        <v>2</v>
      </c>
      <c r="D113" s="33">
        <v>40</v>
      </c>
      <c r="E113" s="43"/>
      <c r="F113" s="34">
        <f>E113*D113</f>
        <v>0</v>
      </c>
      <c r="G113" s="56"/>
    </row>
    <row r="114" spans="1:7" x14ac:dyDescent="0.25">
      <c r="A114" s="29">
        <v>25</v>
      </c>
      <c r="B114" s="29" t="s">
        <v>133</v>
      </c>
      <c r="C114" s="33" t="s">
        <v>2</v>
      </c>
      <c r="D114" s="33">
        <v>40</v>
      </c>
      <c r="E114" s="43"/>
      <c r="F114" s="34">
        <f t="shared" ref="F114:F115" si="0">E114*D114</f>
        <v>0</v>
      </c>
      <c r="G114" s="56"/>
    </row>
    <row r="115" spans="1:7" hidden="1" x14ac:dyDescent="0.25">
      <c r="A115" s="29">
        <v>26</v>
      </c>
      <c r="B115" s="29" t="s">
        <v>134</v>
      </c>
      <c r="C115" s="33" t="s">
        <v>264</v>
      </c>
      <c r="D115" s="33" t="s">
        <v>264</v>
      </c>
      <c r="E115" s="43" t="s">
        <v>264</v>
      </c>
      <c r="F115" s="57" t="e">
        <f t="shared" si="0"/>
        <v>#VALUE!</v>
      </c>
      <c r="G115" s="56"/>
    </row>
    <row r="116" spans="1:7" x14ac:dyDescent="0.25">
      <c r="A116" s="29">
        <v>27</v>
      </c>
      <c r="B116" s="29" t="s">
        <v>135</v>
      </c>
      <c r="C116" s="33" t="s">
        <v>2</v>
      </c>
      <c r="D116" s="33">
        <v>8</v>
      </c>
      <c r="E116" s="43"/>
      <c r="F116" s="34">
        <f>E116*D116</f>
        <v>0</v>
      </c>
      <c r="G116" s="56"/>
    </row>
    <row r="117" spans="1:7" x14ac:dyDescent="0.25">
      <c r="A117" s="29">
        <v>28</v>
      </c>
      <c r="B117" s="29" t="s">
        <v>136</v>
      </c>
      <c r="C117" s="33" t="s">
        <v>2</v>
      </c>
      <c r="D117" s="33">
        <v>8</v>
      </c>
      <c r="E117" s="43"/>
      <c r="F117" s="34">
        <f>E117*D117</f>
        <v>0</v>
      </c>
      <c r="G117" s="56"/>
    </row>
    <row r="118" spans="1:7" hidden="1" x14ac:dyDescent="0.25">
      <c r="A118" s="29">
        <v>29</v>
      </c>
      <c r="B118" s="29" t="s">
        <v>137</v>
      </c>
      <c r="C118" s="33" t="s">
        <v>264</v>
      </c>
      <c r="D118" s="33" t="s">
        <v>264</v>
      </c>
      <c r="E118" s="43" t="s">
        <v>264</v>
      </c>
      <c r="F118" s="34" t="s">
        <v>264</v>
      </c>
      <c r="G118" s="56"/>
    </row>
    <row r="119" spans="1:7" hidden="1" x14ac:dyDescent="0.25">
      <c r="A119" s="29">
        <v>30</v>
      </c>
      <c r="B119" s="29" t="s">
        <v>138</v>
      </c>
      <c r="C119" s="33" t="s">
        <v>264</v>
      </c>
      <c r="D119" s="33" t="s">
        <v>264</v>
      </c>
      <c r="E119" s="43" t="s">
        <v>264</v>
      </c>
      <c r="F119" s="34" t="s">
        <v>264</v>
      </c>
      <c r="G119" s="56"/>
    </row>
    <row r="120" spans="1:7" hidden="1" x14ac:dyDescent="0.25">
      <c r="A120" s="29">
        <v>31</v>
      </c>
      <c r="B120" s="29" t="s">
        <v>139</v>
      </c>
      <c r="C120" s="33" t="s">
        <v>264</v>
      </c>
      <c r="D120" s="33" t="s">
        <v>264</v>
      </c>
      <c r="E120" s="43" t="s">
        <v>264</v>
      </c>
      <c r="F120" s="34" t="s">
        <v>264</v>
      </c>
      <c r="G120" s="56"/>
    </row>
    <row r="121" spans="1:7" x14ac:dyDescent="0.25">
      <c r="A121" s="29">
        <v>32</v>
      </c>
      <c r="B121" s="29" t="s">
        <v>140</v>
      </c>
      <c r="C121" s="33" t="s">
        <v>2</v>
      </c>
      <c r="D121" s="33">
        <v>20</v>
      </c>
      <c r="E121" s="43"/>
      <c r="F121" s="34">
        <f>E121*D121</f>
        <v>0</v>
      </c>
      <c r="G121" s="56"/>
    </row>
    <row r="122" spans="1:7" x14ac:dyDescent="0.25">
      <c r="A122" s="29">
        <v>33</v>
      </c>
      <c r="B122" s="29" t="s">
        <v>141</v>
      </c>
      <c r="C122" s="33" t="s">
        <v>2</v>
      </c>
      <c r="D122" s="33">
        <v>20</v>
      </c>
      <c r="E122" s="43"/>
      <c r="F122" s="34">
        <f>E122*D122</f>
        <v>0</v>
      </c>
      <c r="G122" s="56"/>
    </row>
    <row r="123" spans="1:7" hidden="1" x14ac:dyDescent="0.25">
      <c r="A123" s="29">
        <v>34</v>
      </c>
      <c r="B123" s="29" t="s">
        <v>142</v>
      </c>
      <c r="C123" s="33" t="s">
        <v>264</v>
      </c>
      <c r="D123" s="33" t="s">
        <v>264</v>
      </c>
      <c r="E123" s="43" t="s">
        <v>264</v>
      </c>
      <c r="F123" s="34" t="s">
        <v>264</v>
      </c>
      <c r="G123" s="56"/>
    </row>
    <row r="124" spans="1:7" hidden="1" x14ac:dyDescent="0.25">
      <c r="A124" s="29">
        <v>35</v>
      </c>
      <c r="B124" s="29" t="s">
        <v>143</v>
      </c>
      <c r="C124" s="33" t="s">
        <v>264</v>
      </c>
      <c r="D124" s="33" t="s">
        <v>264</v>
      </c>
      <c r="E124" s="43" t="s">
        <v>264</v>
      </c>
      <c r="F124" s="34" t="s">
        <v>264</v>
      </c>
      <c r="G124" s="56"/>
    </row>
    <row r="125" spans="1:7" hidden="1" x14ac:dyDescent="0.25">
      <c r="A125" s="29">
        <v>36</v>
      </c>
      <c r="B125" s="29" t="s">
        <v>144</v>
      </c>
      <c r="C125" s="33" t="s">
        <v>264</v>
      </c>
      <c r="D125" s="33" t="s">
        <v>264</v>
      </c>
      <c r="E125" s="43" t="s">
        <v>264</v>
      </c>
      <c r="F125" s="34" t="s">
        <v>264</v>
      </c>
      <c r="G125" s="56"/>
    </row>
    <row r="126" spans="1:7" x14ac:dyDescent="0.25">
      <c r="A126" s="29">
        <v>37</v>
      </c>
      <c r="B126" s="29" t="s">
        <v>145</v>
      </c>
      <c r="C126" s="33" t="s">
        <v>2</v>
      </c>
      <c r="D126" s="33">
        <v>8</v>
      </c>
      <c r="E126" s="43"/>
      <c r="F126" s="34">
        <f>E126*D126</f>
        <v>0</v>
      </c>
      <c r="G126" s="56"/>
    </row>
    <row r="127" spans="1:7" x14ac:dyDescent="0.25">
      <c r="A127" s="29">
        <v>38</v>
      </c>
      <c r="B127" s="29" t="s">
        <v>146</v>
      </c>
      <c r="C127" s="33" t="s">
        <v>2</v>
      </c>
      <c r="D127" s="33">
        <v>8</v>
      </c>
      <c r="E127" s="43"/>
      <c r="F127" s="34">
        <f>E127*D127</f>
        <v>0</v>
      </c>
      <c r="G127" s="56"/>
    </row>
    <row r="128" spans="1:7" hidden="1" x14ac:dyDescent="0.25">
      <c r="A128" s="29">
        <v>39</v>
      </c>
      <c r="B128" s="29" t="s">
        <v>147</v>
      </c>
      <c r="C128" s="33" t="s">
        <v>264</v>
      </c>
      <c r="D128" s="33" t="s">
        <v>264</v>
      </c>
      <c r="E128" s="43" t="s">
        <v>264</v>
      </c>
      <c r="F128" s="34" t="s">
        <v>264</v>
      </c>
      <c r="G128" s="56"/>
    </row>
    <row r="129" spans="1:7" hidden="1" x14ac:dyDescent="0.25">
      <c r="A129" s="29">
        <v>40</v>
      </c>
      <c r="B129" s="29" t="s">
        <v>148</v>
      </c>
      <c r="C129" s="33" t="s">
        <v>264</v>
      </c>
      <c r="D129" s="33" t="s">
        <v>264</v>
      </c>
      <c r="E129" s="43" t="s">
        <v>264</v>
      </c>
      <c r="F129" s="34" t="s">
        <v>264</v>
      </c>
      <c r="G129" s="56"/>
    </row>
    <row r="130" spans="1:7" hidden="1" x14ac:dyDescent="0.25">
      <c r="A130" s="29">
        <v>41</v>
      </c>
      <c r="B130" s="29" t="s">
        <v>149</v>
      </c>
      <c r="C130" s="33" t="s">
        <v>264</v>
      </c>
      <c r="D130" s="33" t="s">
        <v>264</v>
      </c>
      <c r="E130" s="43" t="s">
        <v>264</v>
      </c>
      <c r="F130" s="34" t="s">
        <v>264</v>
      </c>
      <c r="G130" s="56"/>
    </row>
    <row r="131" spans="1:7" x14ac:dyDescent="0.25">
      <c r="A131" s="29">
        <v>42</v>
      </c>
      <c r="B131" s="29" t="s">
        <v>150</v>
      </c>
      <c r="C131" s="33" t="s">
        <v>2</v>
      </c>
      <c r="D131" s="33">
        <v>4</v>
      </c>
      <c r="E131" s="43"/>
      <c r="F131" s="34">
        <f>E131*D131</f>
        <v>0</v>
      </c>
      <c r="G131" s="56"/>
    </row>
    <row r="132" spans="1:7" x14ac:dyDescent="0.25">
      <c r="A132" s="29">
        <v>43</v>
      </c>
      <c r="B132" s="29" t="s">
        <v>151</v>
      </c>
      <c r="C132" s="33" t="s">
        <v>2</v>
      </c>
      <c r="D132" s="33">
        <v>4</v>
      </c>
      <c r="E132" s="43"/>
      <c r="F132" s="34">
        <f>E132*D132</f>
        <v>0</v>
      </c>
      <c r="G132" s="56"/>
    </row>
    <row r="133" spans="1:7" hidden="1" x14ac:dyDescent="0.25">
      <c r="A133" s="29">
        <v>44</v>
      </c>
      <c r="B133" s="29" t="s">
        <v>152</v>
      </c>
      <c r="C133" s="33" t="s">
        <v>264</v>
      </c>
      <c r="D133" s="33" t="s">
        <v>264</v>
      </c>
      <c r="E133" s="43" t="s">
        <v>264</v>
      </c>
      <c r="F133" s="34" t="s">
        <v>264</v>
      </c>
      <c r="G133" s="56"/>
    </row>
    <row r="134" spans="1:7" x14ac:dyDescent="0.25">
      <c r="A134" s="29">
        <v>45</v>
      </c>
      <c r="B134" s="29" t="s">
        <v>153</v>
      </c>
      <c r="C134" s="33" t="s">
        <v>2</v>
      </c>
      <c r="D134" s="33">
        <v>4</v>
      </c>
      <c r="E134" s="43"/>
      <c r="F134" s="34">
        <f>E134*D134</f>
        <v>0</v>
      </c>
      <c r="G134" s="56"/>
    </row>
    <row r="135" spans="1:7" x14ac:dyDescent="0.25">
      <c r="A135" s="29">
        <v>46</v>
      </c>
      <c r="B135" s="29" t="s">
        <v>154</v>
      </c>
      <c r="C135" s="33" t="s">
        <v>2</v>
      </c>
      <c r="D135" s="33">
        <v>4</v>
      </c>
      <c r="E135" s="43"/>
      <c r="F135" s="34">
        <f>E135*D135</f>
        <v>0</v>
      </c>
      <c r="G135" s="56"/>
    </row>
    <row r="136" spans="1:7" hidden="1" x14ac:dyDescent="0.25">
      <c r="A136" s="29">
        <v>47</v>
      </c>
      <c r="B136" s="29" t="s">
        <v>155</v>
      </c>
      <c r="C136" s="33" t="s">
        <v>264</v>
      </c>
      <c r="D136" s="33" t="s">
        <v>264</v>
      </c>
      <c r="E136" s="43" t="s">
        <v>264</v>
      </c>
      <c r="F136" s="34" t="s">
        <v>264</v>
      </c>
      <c r="G136" s="56"/>
    </row>
    <row r="137" spans="1:7" x14ac:dyDescent="0.25">
      <c r="A137" s="29">
        <v>48</v>
      </c>
      <c r="B137" s="29" t="s">
        <v>156</v>
      </c>
      <c r="C137" s="33" t="s">
        <v>2</v>
      </c>
      <c r="D137" s="33">
        <v>4</v>
      </c>
      <c r="E137" s="43"/>
      <c r="F137" s="34">
        <f>E137*D137</f>
        <v>0</v>
      </c>
      <c r="G137" s="56"/>
    </row>
    <row r="138" spans="1:7" x14ac:dyDescent="0.25">
      <c r="A138" s="29">
        <v>49</v>
      </c>
      <c r="B138" s="29" t="s">
        <v>157</v>
      </c>
      <c r="C138" s="33" t="s">
        <v>2</v>
      </c>
      <c r="D138" s="33">
        <v>4</v>
      </c>
      <c r="E138" s="43"/>
      <c r="F138" s="34">
        <f>E138*D138</f>
        <v>0</v>
      </c>
      <c r="G138" s="56"/>
    </row>
    <row r="139" spans="1:7" hidden="1" x14ac:dyDescent="0.25">
      <c r="A139" s="29">
        <v>76</v>
      </c>
      <c r="B139" s="29" t="s">
        <v>158</v>
      </c>
      <c r="C139" s="33" t="s">
        <v>264</v>
      </c>
      <c r="D139" s="33" t="s">
        <v>264</v>
      </c>
      <c r="E139" s="43" t="s">
        <v>264</v>
      </c>
      <c r="F139" s="34" t="s">
        <v>264</v>
      </c>
      <c r="G139" s="56"/>
    </row>
    <row r="140" spans="1:7" hidden="1" x14ac:dyDescent="0.25">
      <c r="A140" s="29">
        <v>77</v>
      </c>
      <c r="B140" s="29" t="s">
        <v>159</v>
      </c>
      <c r="C140" s="33" t="s">
        <v>264</v>
      </c>
      <c r="D140" s="33" t="s">
        <v>264</v>
      </c>
      <c r="E140" s="43" t="s">
        <v>264</v>
      </c>
      <c r="F140" s="34" t="s">
        <v>264</v>
      </c>
      <c r="G140" s="56"/>
    </row>
    <row r="141" spans="1:7" hidden="1" x14ac:dyDescent="0.25">
      <c r="A141" s="29">
        <v>78</v>
      </c>
      <c r="B141" s="29" t="s">
        <v>160</v>
      </c>
      <c r="C141" s="33" t="s">
        <v>264</v>
      </c>
      <c r="D141" s="33" t="s">
        <v>264</v>
      </c>
      <c r="E141" s="43" t="s">
        <v>264</v>
      </c>
      <c r="F141" s="34" t="s">
        <v>264</v>
      </c>
      <c r="G141" s="56"/>
    </row>
    <row r="142" spans="1:7" x14ac:dyDescent="0.25">
      <c r="A142" s="29">
        <v>79</v>
      </c>
      <c r="B142" s="29" t="s">
        <v>161</v>
      </c>
      <c r="C142" s="33" t="s">
        <v>268</v>
      </c>
      <c r="D142" s="33">
        <v>2</v>
      </c>
      <c r="E142" s="43"/>
      <c r="F142" s="34">
        <f>E142*D142</f>
        <v>0</v>
      </c>
      <c r="G142" s="56"/>
    </row>
    <row r="143" spans="1:7" hidden="1" x14ac:dyDescent="0.25">
      <c r="A143" s="29">
        <v>80</v>
      </c>
      <c r="B143" s="29" t="s">
        <v>162</v>
      </c>
      <c r="C143" s="33" t="s">
        <v>264</v>
      </c>
      <c r="D143" s="33" t="s">
        <v>264</v>
      </c>
      <c r="E143" s="43" t="s">
        <v>264</v>
      </c>
      <c r="F143" s="34" t="s">
        <v>264</v>
      </c>
      <c r="G143" s="56"/>
    </row>
    <row r="144" spans="1:7" hidden="1" x14ac:dyDescent="0.25">
      <c r="A144" s="29">
        <v>81</v>
      </c>
      <c r="B144" s="29" t="s">
        <v>163</v>
      </c>
      <c r="C144" s="33" t="s">
        <v>264</v>
      </c>
      <c r="D144" s="33" t="s">
        <v>264</v>
      </c>
      <c r="E144" s="43" t="s">
        <v>264</v>
      </c>
      <c r="F144" s="34" t="s">
        <v>264</v>
      </c>
      <c r="G144" s="56"/>
    </row>
    <row r="145" spans="1:7" hidden="1" x14ac:dyDescent="0.25">
      <c r="A145" s="29">
        <v>82</v>
      </c>
      <c r="B145" s="29" t="s">
        <v>164</v>
      </c>
      <c r="C145" s="33" t="s">
        <v>264</v>
      </c>
      <c r="D145" s="33" t="s">
        <v>264</v>
      </c>
      <c r="E145" s="43" t="s">
        <v>264</v>
      </c>
      <c r="F145" s="34" t="s">
        <v>264</v>
      </c>
      <c r="G145" s="56"/>
    </row>
    <row r="146" spans="1:7" x14ac:dyDescent="0.25">
      <c r="A146" s="29">
        <v>83</v>
      </c>
      <c r="B146" s="29" t="s">
        <v>165</v>
      </c>
      <c r="C146" s="33" t="s">
        <v>2</v>
      </c>
      <c r="D146" s="33">
        <v>2</v>
      </c>
      <c r="E146" s="43"/>
      <c r="F146" s="34">
        <f>E146*D146</f>
        <v>0</v>
      </c>
      <c r="G146" s="56"/>
    </row>
    <row r="147" spans="1:7" hidden="1" x14ac:dyDescent="0.25">
      <c r="A147" s="29">
        <v>84</v>
      </c>
      <c r="B147" s="29" t="s">
        <v>166</v>
      </c>
      <c r="C147" s="33" t="s">
        <v>269</v>
      </c>
      <c r="D147" s="50" t="s">
        <v>264</v>
      </c>
      <c r="E147" s="43" t="s">
        <v>264</v>
      </c>
      <c r="F147" s="34" t="s">
        <v>264</v>
      </c>
      <c r="G147" s="56"/>
    </row>
    <row r="148" spans="1:7" hidden="1" x14ac:dyDescent="0.25">
      <c r="A148" s="29">
        <v>85</v>
      </c>
      <c r="B148" s="29" t="s">
        <v>167</v>
      </c>
      <c r="C148" s="33" t="s">
        <v>264</v>
      </c>
      <c r="D148" s="50" t="s">
        <v>264</v>
      </c>
      <c r="E148" s="43" t="s">
        <v>264</v>
      </c>
      <c r="F148" s="34" t="s">
        <v>264</v>
      </c>
      <c r="G148" s="56"/>
    </row>
    <row r="149" spans="1:7" hidden="1" x14ac:dyDescent="0.25">
      <c r="A149" s="29"/>
      <c r="B149" s="49" t="s">
        <v>248</v>
      </c>
      <c r="C149" s="50" t="s">
        <v>264</v>
      </c>
      <c r="D149" s="50" t="s">
        <v>264</v>
      </c>
      <c r="E149" s="51" t="s">
        <v>264</v>
      </c>
      <c r="F149" s="52" t="s">
        <v>264</v>
      </c>
      <c r="G149" s="56"/>
    </row>
    <row r="150" spans="1:7" hidden="1" x14ac:dyDescent="0.25">
      <c r="A150" s="29"/>
      <c r="B150" s="49" t="s">
        <v>249</v>
      </c>
      <c r="C150" s="50" t="s">
        <v>264</v>
      </c>
      <c r="D150" s="50" t="s">
        <v>264</v>
      </c>
      <c r="E150" s="51" t="s">
        <v>264</v>
      </c>
      <c r="F150" s="52" t="s">
        <v>264</v>
      </c>
      <c r="G150" s="56"/>
    </row>
    <row r="151" spans="1:7" hidden="1" x14ac:dyDescent="0.25">
      <c r="A151" s="29"/>
      <c r="B151" s="49" t="s">
        <v>250</v>
      </c>
      <c r="C151" s="50" t="s">
        <v>264</v>
      </c>
      <c r="D151" s="50" t="s">
        <v>264</v>
      </c>
      <c r="E151" s="51" t="s">
        <v>264</v>
      </c>
      <c r="F151" s="52" t="s">
        <v>264</v>
      </c>
      <c r="G151" s="56"/>
    </row>
    <row r="152" spans="1:7" x14ac:dyDescent="0.25">
      <c r="A152" s="29"/>
      <c r="B152" s="49" t="s">
        <v>251</v>
      </c>
      <c r="C152" s="50" t="s">
        <v>2</v>
      </c>
      <c r="D152" s="50">
        <v>2</v>
      </c>
      <c r="E152" s="51"/>
      <c r="F152" s="34">
        <f>E152*D152</f>
        <v>0</v>
      </c>
      <c r="G152" s="56"/>
    </row>
    <row r="153" spans="1:7" hidden="1" x14ac:dyDescent="0.25">
      <c r="A153" s="29"/>
      <c r="B153" s="49" t="s">
        <v>252</v>
      </c>
      <c r="C153" s="50" t="s">
        <v>264</v>
      </c>
      <c r="D153" s="50" t="s">
        <v>264</v>
      </c>
      <c r="E153" s="51" t="s">
        <v>264</v>
      </c>
      <c r="F153" s="52" t="s">
        <v>264</v>
      </c>
      <c r="G153" s="56"/>
    </row>
    <row r="154" spans="1:7" hidden="1" x14ac:dyDescent="0.25">
      <c r="A154" s="29"/>
      <c r="B154" s="49" t="s">
        <v>253</v>
      </c>
      <c r="C154" s="50" t="s">
        <v>264</v>
      </c>
      <c r="D154" s="50" t="s">
        <v>264</v>
      </c>
      <c r="E154" s="51" t="s">
        <v>264</v>
      </c>
      <c r="F154" s="52" t="s">
        <v>264</v>
      </c>
      <c r="G154" s="56"/>
    </row>
    <row r="155" spans="1:7" hidden="1" x14ac:dyDescent="0.25">
      <c r="A155" s="29"/>
      <c r="B155" s="49" t="s">
        <v>254</v>
      </c>
      <c r="C155" s="50" t="s">
        <v>264</v>
      </c>
      <c r="D155" s="50" t="s">
        <v>264</v>
      </c>
      <c r="E155" s="51" t="s">
        <v>264</v>
      </c>
      <c r="F155" s="52" t="s">
        <v>264</v>
      </c>
      <c r="G155" s="56"/>
    </row>
    <row r="156" spans="1:7" x14ac:dyDescent="0.25">
      <c r="A156" s="29"/>
      <c r="B156" s="49" t="s">
        <v>255</v>
      </c>
      <c r="C156" s="50" t="s">
        <v>2</v>
      </c>
      <c r="D156" s="50">
        <v>2</v>
      </c>
      <c r="E156" s="51"/>
      <c r="F156" s="34">
        <f>E156*D156</f>
        <v>0</v>
      </c>
      <c r="G156" s="56"/>
    </row>
    <row r="157" spans="1:7" x14ac:dyDescent="0.25">
      <c r="A157" s="29"/>
      <c r="B157" s="29" t="s">
        <v>168</v>
      </c>
      <c r="C157" s="33"/>
      <c r="D157" s="33"/>
      <c r="E157" s="29"/>
      <c r="F157" s="55">
        <f>SUM(F93,F94,F98,F99,F101,F102,F104,F105,F107,F108,F110,F111,F113,F114,F116,F117,F121,F122,F126,F127,F131,F132,F134,F135,F137,F138,F142,F146,F152,F156)</f>
        <v>0</v>
      </c>
    </row>
    <row r="158" spans="1:7" x14ac:dyDescent="0.25">
      <c r="A158" s="29"/>
      <c r="B158" s="29"/>
      <c r="C158" s="33"/>
      <c r="D158" s="33"/>
      <c r="E158" s="29"/>
      <c r="F158" s="34"/>
    </row>
    <row r="159" spans="1:7" hidden="1" x14ac:dyDescent="0.25">
      <c r="A159" s="29" t="s">
        <v>39</v>
      </c>
      <c r="B159" s="29" t="s">
        <v>40</v>
      </c>
      <c r="C159" s="33" t="s">
        <v>41</v>
      </c>
      <c r="D159" s="33" t="s">
        <v>42</v>
      </c>
      <c r="E159" s="29" t="s">
        <v>43</v>
      </c>
      <c r="F159" s="34"/>
    </row>
    <row r="160" spans="1:7" hidden="1" x14ac:dyDescent="0.25">
      <c r="A160" s="29"/>
      <c r="B160" s="29"/>
      <c r="C160" s="33"/>
      <c r="D160" s="33"/>
      <c r="E160" s="29"/>
      <c r="F160" s="34"/>
    </row>
    <row r="161" spans="1:6" hidden="1" x14ac:dyDescent="0.25">
      <c r="A161" s="29"/>
      <c r="B161" s="32" t="s">
        <v>169</v>
      </c>
      <c r="C161" s="33"/>
      <c r="D161" s="33"/>
      <c r="E161" s="29"/>
      <c r="F161" s="34"/>
    </row>
    <row r="162" spans="1:6" hidden="1" x14ac:dyDescent="0.25">
      <c r="A162" s="29"/>
      <c r="B162" s="32" t="s">
        <v>170</v>
      </c>
      <c r="C162" s="33"/>
      <c r="D162" s="33"/>
      <c r="E162" s="29"/>
      <c r="F162" s="34"/>
    </row>
    <row r="163" spans="1:6" hidden="1" x14ac:dyDescent="0.25">
      <c r="A163" s="29"/>
      <c r="B163" s="29"/>
      <c r="C163" s="33"/>
      <c r="D163" s="33"/>
      <c r="E163" s="29"/>
      <c r="F163" s="34"/>
    </row>
    <row r="164" spans="1:6" ht="25" hidden="1" x14ac:dyDescent="0.25">
      <c r="A164" s="29">
        <v>1</v>
      </c>
      <c r="B164" s="36" t="s">
        <v>171</v>
      </c>
      <c r="C164" s="33" t="s">
        <v>264</v>
      </c>
      <c r="D164" s="50" t="s">
        <v>264</v>
      </c>
      <c r="E164" s="44" t="s">
        <v>264</v>
      </c>
      <c r="F164" s="34" t="s">
        <v>264</v>
      </c>
    </row>
    <row r="165" spans="1:6" hidden="1" x14ac:dyDescent="0.25">
      <c r="A165" s="29">
        <v>2</v>
      </c>
      <c r="B165" s="36" t="s">
        <v>172</v>
      </c>
      <c r="C165" s="33" t="s">
        <v>264</v>
      </c>
      <c r="D165" s="50" t="s">
        <v>264</v>
      </c>
      <c r="E165" s="44" t="s">
        <v>264</v>
      </c>
      <c r="F165" s="34" t="s">
        <v>264</v>
      </c>
    </row>
    <row r="166" spans="1:6" hidden="1" x14ac:dyDescent="0.25">
      <c r="A166" s="29">
        <v>3</v>
      </c>
      <c r="B166" s="36" t="s">
        <v>173</v>
      </c>
      <c r="C166" s="33" t="s">
        <v>264</v>
      </c>
      <c r="D166" s="50" t="s">
        <v>264</v>
      </c>
      <c r="E166" s="44" t="s">
        <v>264</v>
      </c>
      <c r="F166" s="34" t="s">
        <v>264</v>
      </c>
    </row>
    <row r="167" spans="1:6" hidden="1" x14ac:dyDescent="0.25">
      <c r="A167" s="29">
        <v>4</v>
      </c>
      <c r="B167" s="29" t="s">
        <v>174</v>
      </c>
      <c r="C167" s="33" t="s">
        <v>264</v>
      </c>
      <c r="D167" s="33" t="s">
        <v>264</v>
      </c>
      <c r="E167" s="44" t="s">
        <v>264</v>
      </c>
      <c r="F167" s="34" t="s">
        <v>264</v>
      </c>
    </row>
    <row r="168" spans="1:6" hidden="1" x14ac:dyDescent="0.25">
      <c r="A168" s="29"/>
      <c r="B168" s="29"/>
      <c r="C168" s="33"/>
      <c r="D168" s="33"/>
      <c r="E168" s="44"/>
      <c r="F168" s="34"/>
    </row>
    <row r="169" spans="1:6" hidden="1" x14ac:dyDescent="0.25">
      <c r="A169" s="29"/>
      <c r="B169" s="29" t="s">
        <v>168</v>
      </c>
      <c r="C169" s="33"/>
      <c r="D169" s="33"/>
      <c r="E169" s="44"/>
      <c r="F169" s="34" t="s">
        <v>264</v>
      </c>
    </row>
    <row r="170" spans="1:6" hidden="1" x14ac:dyDescent="0.25">
      <c r="A170" s="29"/>
      <c r="B170" s="29"/>
      <c r="C170" s="33"/>
      <c r="D170" s="33"/>
      <c r="E170" s="44"/>
      <c r="F170" s="34"/>
    </row>
    <row r="171" spans="1:6" x14ac:dyDescent="0.25">
      <c r="A171" s="29" t="s">
        <v>39</v>
      </c>
      <c r="B171" s="29" t="s">
        <v>40</v>
      </c>
      <c r="C171" s="33" t="s">
        <v>41</v>
      </c>
      <c r="D171" s="33" t="s">
        <v>42</v>
      </c>
      <c r="E171" s="29" t="s">
        <v>43</v>
      </c>
      <c r="F171" s="34"/>
    </row>
    <row r="172" spans="1:6" x14ac:dyDescent="0.25">
      <c r="A172" s="29"/>
      <c r="B172" s="29"/>
      <c r="C172" s="33"/>
      <c r="D172" s="33"/>
      <c r="E172" s="29"/>
      <c r="F172" s="34"/>
    </row>
    <row r="173" spans="1:6" x14ac:dyDescent="0.25">
      <c r="A173" s="29"/>
      <c r="B173" s="29"/>
      <c r="C173" s="33"/>
      <c r="D173" s="33"/>
      <c r="E173" s="29"/>
      <c r="F173" s="34"/>
    </row>
    <row r="174" spans="1:6" x14ac:dyDescent="0.25">
      <c r="A174" s="29"/>
      <c r="B174" s="32" t="s">
        <v>175</v>
      </c>
      <c r="C174" s="33"/>
      <c r="D174" s="33"/>
      <c r="E174" s="29"/>
      <c r="F174" s="34"/>
    </row>
    <row r="175" spans="1:6" x14ac:dyDescent="0.25">
      <c r="A175" s="29"/>
      <c r="B175" s="32" t="s">
        <v>176</v>
      </c>
      <c r="C175" s="33"/>
      <c r="D175" s="33"/>
      <c r="E175" s="29"/>
      <c r="F175" s="34"/>
    </row>
    <row r="176" spans="1:6" x14ac:dyDescent="0.25">
      <c r="A176" s="29"/>
      <c r="B176" s="29"/>
      <c r="C176" s="33"/>
      <c r="D176" s="33"/>
      <c r="E176" s="29"/>
      <c r="F176" s="34"/>
    </row>
    <row r="177" spans="1:6" x14ac:dyDescent="0.25">
      <c r="A177" s="29">
        <v>1</v>
      </c>
      <c r="B177" s="29" t="s">
        <v>177</v>
      </c>
      <c r="C177" s="33" t="s">
        <v>110</v>
      </c>
      <c r="D177" s="33">
        <v>10</v>
      </c>
      <c r="E177" s="44"/>
      <c r="F177" s="34">
        <f t="shared" ref="F177:F185" si="1">E177*D177</f>
        <v>0</v>
      </c>
    </row>
    <row r="178" spans="1:6" ht="25" x14ac:dyDescent="0.25">
      <c r="A178" s="29">
        <v>2</v>
      </c>
      <c r="B178" s="36" t="s">
        <v>178</v>
      </c>
      <c r="C178" s="33" t="s">
        <v>2</v>
      </c>
      <c r="D178" s="33">
        <v>12</v>
      </c>
      <c r="E178" s="44"/>
      <c r="F178" s="34">
        <f t="shared" si="1"/>
        <v>0</v>
      </c>
    </row>
    <row r="179" spans="1:6" x14ac:dyDescent="0.25">
      <c r="A179" s="29">
        <v>3</v>
      </c>
      <c r="B179" s="29" t="s">
        <v>179</v>
      </c>
      <c r="C179" s="33" t="s">
        <v>110</v>
      </c>
      <c r="D179" s="33">
        <v>50</v>
      </c>
      <c r="E179" s="44"/>
      <c r="F179" s="34">
        <f t="shared" si="1"/>
        <v>0</v>
      </c>
    </row>
    <row r="180" spans="1:6" x14ac:dyDescent="0.25">
      <c r="A180" s="29">
        <v>4</v>
      </c>
      <c r="B180" s="29" t="s">
        <v>180</v>
      </c>
      <c r="C180" s="33" t="s">
        <v>2</v>
      </c>
      <c r="D180" s="33">
        <v>10</v>
      </c>
      <c r="E180" s="44"/>
      <c r="F180" s="34">
        <f t="shared" si="1"/>
        <v>0</v>
      </c>
    </row>
    <row r="181" spans="1:6" x14ac:dyDescent="0.25">
      <c r="A181" s="29">
        <v>5</v>
      </c>
      <c r="B181" s="29" t="s">
        <v>181</v>
      </c>
      <c r="C181" s="33" t="s">
        <v>2</v>
      </c>
      <c r="D181" s="33">
        <v>20</v>
      </c>
      <c r="E181" s="44"/>
      <c r="F181" s="34">
        <f t="shared" si="1"/>
        <v>0</v>
      </c>
    </row>
    <row r="182" spans="1:6" x14ac:dyDescent="0.25">
      <c r="A182" s="29">
        <v>6</v>
      </c>
      <c r="B182" s="29" t="s">
        <v>182</v>
      </c>
      <c r="C182" s="33" t="s">
        <v>2</v>
      </c>
      <c r="D182" s="33">
        <v>20</v>
      </c>
      <c r="E182" s="44"/>
      <c r="F182" s="34">
        <f t="shared" si="1"/>
        <v>0</v>
      </c>
    </row>
    <row r="183" spans="1:6" x14ac:dyDescent="0.25">
      <c r="A183" s="29">
        <v>7</v>
      </c>
      <c r="B183" s="29" t="s">
        <v>183</v>
      </c>
      <c r="C183" s="33" t="s">
        <v>2</v>
      </c>
      <c r="D183" s="33">
        <v>4</v>
      </c>
      <c r="E183" s="44"/>
      <c r="F183" s="34">
        <f t="shared" si="1"/>
        <v>0</v>
      </c>
    </row>
    <row r="184" spans="1:6" x14ac:dyDescent="0.25">
      <c r="A184" s="29">
        <v>8</v>
      </c>
      <c r="B184" s="29" t="s">
        <v>184</v>
      </c>
      <c r="C184" s="33" t="s">
        <v>2</v>
      </c>
      <c r="D184" s="33">
        <v>4</v>
      </c>
      <c r="E184" s="44"/>
      <c r="F184" s="34">
        <f t="shared" si="1"/>
        <v>0</v>
      </c>
    </row>
    <row r="185" spans="1:6" x14ac:dyDescent="0.25">
      <c r="A185" s="29"/>
      <c r="B185" s="29" t="s">
        <v>270</v>
      </c>
      <c r="C185" s="33" t="s">
        <v>110</v>
      </c>
      <c r="D185" s="33">
        <v>1</v>
      </c>
      <c r="E185" s="58"/>
      <c r="F185" s="48">
        <f t="shared" si="1"/>
        <v>0</v>
      </c>
    </row>
    <row r="186" spans="1:6" x14ac:dyDescent="0.25">
      <c r="A186" s="29"/>
      <c r="B186" s="29" t="s">
        <v>168</v>
      </c>
      <c r="C186" s="33"/>
      <c r="D186" s="33"/>
      <c r="E186" s="44"/>
      <c r="F186" s="55">
        <f>SUM(F177,F178,F179,F180,F181,F182,F183,F184,F185)</f>
        <v>0</v>
      </c>
    </row>
    <row r="187" spans="1:6" x14ac:dyDescent="0.25">
      <c r="A187" s="29"/>
      <c r="B187" s="29"/>
      <c r="C187" s="33"/>
      <c r="D187" s="33"/>
      <c r="E187" s="44"/>
      <c r="F187" s="29"/>
    </row>
    <row r="188" spans="1:6" hidden="1" x14ac:dyDescent="0.25">
      <c r="A188" s="29" t="s">
        <v>39</v>
      </c>
      <c r="B188" s="29" t="s">
        <v>40</v>
      </c>
      <c r="C188" s="33" t="s">
        <v>41</v>
      </c>
      <c r="D188" s="33" t="s">
        <v>42</v>
      </c>
      <c r="E188" s="29" t="s">
        <v>43</v>
      </c>
      <c r="F188" s="29" t="s">
        <v>44</v>
      </c>
    </row>
    <row r="189" spans="1:6" hidden="1" x14ac:dyDescent="0.25">
      <c r="A189" s="29"/>
      <c r="B189" s="29"/>
      <c r="C189" s="33"/>
      <c r="D189" s="33"/>
      <c r="E189" s="44"/>
      <c r="F189" s="29"/>
    </row>
    <row r="190" spans="1:6" hidden="1" x14ac:dyDescent="0.25">
      <c r="A190" s="29"/>
      <c r="B190" s="29"/>
      <c r="C190" s="33"/>
      <c r="D190" s="33"/>
      <c r="E190" s="44"/>
      <c r="F190" s="29"/>
    </row>
    <row r="191" spans="1:6" hidden="1" x14ac:dyDescent="0.25">
      <c r="A191" s="29"/>
      <c r="B191" s="32" t="s">
        <v>185</v>
      </c>
      <c r="C191" s="33"/>
      <c r="D191" s="33"/>
      <c r="E191" s="44"/>
      <c r="F191" s="29"/>
    </row>
    <row r="192" spans="1:6" hidden="1" x14ac:dyDescent="0.25">
      <c r="A192" s="29"/>
      <c r="B192" s="32" t="s">
        <v>186</v>
      </c>
      <c r="C192" s="33"/>
      <c r="D192" s="33"/>
      <c r="E192" s="44"/>
      <c r="F192" s="29"/>
    </row>
    <row r="193" spans="1:6" hidden="1" x14ac:dyDescent="0.25">
      <c r="A193" s="29"/>
      <c r="B193" s="32"/>
      <c r="C193" s="33"/>
      <c r="D193" s="33"/>
      <c r="E193" s="44"/>
      <c r="F193" s="29"/>
    </row>
    <row r="194" spans="1:6" hidden="1" x14ac:dyDescent="0.25">
      <c r="A194" s="29"/>
      <c r="B194" s="29" t="s">
        <v>187</v>
      </c>
      <c r="C194" s="33"/>
      <c r="D194" s="33"/>
      <c r="E194" s="44"/>
      <c r="F194" s="29"/>
    </row>
    <row r="195" spans="1:6" ht="13" hidden="1" x14ac:dyDescent="0.3">
      <c r="A195" s="29"/>
      <c r="B195" s="29"/>
      <c r="C195" s="33"/>
      <c r="D195" s="33"/>
      <c r="E195" s="44"/>
      <c r="F195" s="31"/>
    </row>
    <row r="196" spans="1:6" hidden="1" x14ac:dyDescent="0.25">
      <c r="A196" s="29">
        <v>1</v>
      </c>
      <c r="B196" s="29" t="s">
        <v>188</v>
      </c>
      <c r="C196" s="33" t="s">
        <v>264</v>
      </c>
      <c r="D196" s="50" t="s">
        <v>264</v>
      </c>
      <c r="E196" s="44" t="s">
        <v>264</v>
      </c>
      <c r="F196" s="43" t="s">
        <v>264</v>
      </c>
    </row>
    <row r="197" spans="1:6" hidden="1" x14ac:dyDescent="0.25">
      <c r="A197" s="29">
        <v>2</v>
      </c>
      <c r="B197" s="29" t="s">
        <v>189</v>
      </c>
      <c r="C197" s="33" t="s">
        <v>264</v>
      </c>
      <c r="D197" s="50" t="s">
        <v>264</v>
      </c>
      <c r="E197" s="44" t="s">
        <v>264</v>
      </c>
      <c r="F197" s="43" t="s">
        <v>264</v>
      </c>
    </row>
    <row r="198" spans="1:6" hidden="1" x14ac:dyDescent="0.25">
      <c r="A198" s="29">
        <v>3</v>
      </c>
      <c r="B198" s="29" t="s">
        <v>190</v>
      </c>
      <c r="C198" s="33" t="s">
        <v>264</v>
      </c>
      <c r="D198" s="50" t="s">
        <v>264</v>
      </c>
      <c r="E198" s="44" t="s">
        <v>264</v>
      </c>
      <c r="F198" s="43" t="s">
        <v>264</v>
      </c>
    </row>
    <row r="199" spans="1:6" hidden="1" x14ac:dyDescent="0.25">
      <c r="A199" s="29">
        <v>4</v>
      </c>
      <c r="B199" s="29" t="s">
        <v>191</v>
      </c>
      <c r="C199" s="33" t="s">
        <v>264</v>
      </c>
      <c r="D199" s="50" t="s">
        <v>264</v>
      </c>
      <c r="E199" s="44" t="s">
        <v>264</v>
      </c>
      <c r="F199" s="43" t="s">
        <v>264</v>
      </c>
    </row>
    <row r="200" spans="1:6" hidden="1" x14ac:dyDescent="0.25">
      <c r="A200" s="29">
        <v>5</v>
      </c>
      <c r="B200" s="29" t="s">
        <v>192</v>
      </c>
      <c r="C200" s="33" t="s">
        <v>264</v>
      </c>
      <c r="D200" s="50" t="s">
        <v>264</v>
      </c>
      <c r="E200" s="44" t="s">
        <v>264</v>
      </c>
      <c r="F200" s="43" t="s">
        <v>264</v>
      </c>
    </row>
    <row r="201" spans="1:6" hidden="1" x14ac:dyDescent="0.25">
      <c r="A201" s="29">
        <v>6</v>
      </c>
      <c r="B201" s="29" t="s">
        <v>193</v>
      </c>
      <c r="C201" s="33" t="s">
        <v>264</v>
      </c>
      <c r="D201" s="50" t="s">
        <v>264</v>
      </c>
      <c r="E201" s="44" t="s">
        <v>264</v>
      </c>
      <c r="F201" s="43" t="s">
        <v>264</v>
      </c>
    </row>
    <row r="202" spans="1:6" hidden="1" x14ac:dyDescent="0.25">
      <c r="A202" s="29">
        <v>7</v>
      </c>
      <c r="B202" s="29" t="s">
        <v>194</v>
      </c>
      <c r="C202" s="33" t="s">
        <v>264</v>
      </c>
      <c r="D202" s="50" t="s">
        <v>264</v>
      </c>
      <c r="E202" s="44" t="s">
        <v>264</v>
      </c>
      <c r="F202" s="43" t="s">
        <v>264</v>
      </c>
    </row>
    <row r="203" spans="1:6" hidden="1" x14ac:dyDescent="0.25">
      <c r="A203" s="29">
        <v>8</v>
      </c>
      <c r="B203" s="29" t="s">
        <v>195</v>
      </c>
      <c r="C203" s="33" t="s">
        <v>264</v>
      </c>
      <c r="D203" s="33" t="s">
        <v>264</v>
      </c>
      <c r="E203" s="44" t="s">
        <v>264</v>
      </c>
      <c r="F203" s="43" t="s">
        <v>264</v>
      </c>
    </row>
    <row r="204" spans="1:6" hidden="1" x14ac:dyDescent="0.25">
      <c r="A204" s="29">
        <v>9</v>
      </c>
      <c r="B204" s="29" t="s">
        <v>196</v>
      </c>
      <c r="C204" s="33" t="s">
        <v>264</v>
      </c>
      <c r="D204" s="50" t="s">
        <v>264</v>
      </c>
      <c r="E204" s="44" t="s">
        <v>264</v>
      </c>
      <c r="F204" s="43" t="s">
        <v>264</v>
      </c>
    </row>
    <row r="205" spans="1:6" hidden="1" x14ac:dyDescent="0.25">
      <c r="A205" s="29">
        <v>10</v>
      </c>
      <c r="B205" s="29" t="s">
        <v>197</v>
      </c>
      <c r="C205" s="33" t="s">
        <v>264</v>
      </c>
      <c r="D205" s="50" t="s">
        <v>264</v>
      </c>
      <c r="E205" s="44" t="s">
        <v>264</v>
      </c>
      <c r="F205" s="43" t="s">
        <v>264</v>
      </c>
    </row>
    <row r="206" spans="1:6" hidden="1" x14ac:dyDescent="0.25">
      <c r="A206" s="29">
        <v>11</v>
      </c>
      <c r="B206" s="29" t="s">
        <v>198</v>
      </c>
      <c r="C206" s="33" t="s">
        <v>264</v>
      </c>
      <c r="D206" s="50" t="s">
        <v>264</v>
      </c>
      <c r="E206" s="44" t="s">
        <v>264</v>
      </c>
      <c r="F206" s="43" t="s">
        <v>264</v>
      </c>
    </row>
    <row r="207" spans="1:6" hidden="1" x14ac:dyDescent="0.25">
      <c r="A207" s="29">
        <v>12</v>
      </c>
      <c r="B207" s="29" t="s">
        <v>199</v>
      </c>
      <c r="C207" s="33" t="s">
        <v>264</v>
      </c>
      <c r="D207" s="50" t="s">
        <v>264</v>
      </c>
      <c r="E207" s="44" t="s">
        <v>264</v>
      </c>
      <c r="F207" s="43" t="s">
        <v>264</v>
      </c>
    </row>
    <row r="208" spans="1:6" hidden="1" x14ac:dyDescent="0.25">
      <c r="A208" s="29">
        <v>13</v>
      </c>
      <c r="B208" s="29" t="s">
        <v>200</v>
      </c>
      <c r="C208" s="33" t="s">
        <v>264</v>
      </c>
      <c r="D208" s="50" t="s">
        <v>264</v>
      </c>
      <c r="E208" s="44" t="s">
        <v>264</v>
      </c>
      <c r="F208" s="43" t="s">
        <v>264</v>
      </c>
    </row>
    <row r="209" spans="1:6" hidden="1" x14ac:dyDescent="0.25">
      <c r="A209" s="29">
        <v>14</v>
      </c>
      <c r="B209" s="29" t="s">
        <v>201</v>
      </c>
      <c r="C209" s="33" t="s">
        <v>264</v>
      </c>
      <c r="D209" s="50" t="s">
        <v>264</v>
      </c>
      <c r="E209" s="44" t="s">
        <v>264</v>
      </c>
      <c r="F209" s="43" t="s">
        <v>264</v>
      </c>
    </row>
    <row r="210" spans="1:6" hidden="1" x14ac:dyDescent="0.25">
      <c r="A210" s="29">
        <v>15</v>
      </c>
      <c r="B210" s="29" t="s">
        <v>202</v>
      </c>
      <c r="C210" s="33" t="s">
        <v>264</v>
      </c>
      <c r="D210" s="50" t="s">
        <v>264</v>
      </c>
      <c r="E210" s="44" t="s">
        <v>264</v>
      </c>
      <c r="F210" s="43" t="s">
        <v>264</v>
      </c>
    </row>
    <row r="211" spans="1:6" hidden="1" x14ac:dyDescent="0.25">
      <c r="A211" s="29">
        <v>16</v>
      </c>
      <c r="B211" s="29" t="s">
        <v>203</v>
      </c>
      <c r="C211" s="33" t="s">
        <v>264</v>
      </c>
      <c r="D211" s="50" t="s">
        <v>264</v>
      </c>
      <c r="E211" s="44" t="s">
        <v>264</v>
      </c>
      <c r="F211" s="43" t="s">
        <v>264</v>
      </c>
    </row>
    <row r="212" spans="1:6" hidden="1" x14ac:dyDescent="0.25">
      <c r="A212" s="29">
        <v>17</v>
      </c>
      <c r="B212" s="29" t="s">
        <v>204</v>
      </c>
      <c r="C212" s="33" t="s">
        <v>264</v>
      </c>
      <c r="D212" s="50" t="s">
        <v>264</v>
      </c>
      <c r="E212" s="44" t="s">
        <v>264</v>
      </c>
      <c r="F212" s="43" t="s">
        <v>264</v>
      </c>
    </row>
    <row r="213" spans="1:6" hidden="1" x14ac:dyDescent="0.25">
      <c r="A213" s="29">
        <v>18</v>
      </c>
      <c r="B213" s="29" t="s">
        <v>205</v>
      </c>
      <c r="C213" s="33" t="s">
        <v>264</v>
      </c>
      <c r="D213" s="50" t="s">
        <v>264</v>
      </c>
      <c r="E213" s="44" t="s">
        <v>264</v>
      </c>
      <c r="F213" s="43" t="s">
        <v>264</v>
      </c>
    </row>
    <row r="214" spans="1:6" hidden="1" x14ac:dyDescent="0.25">
      <c r="A214" s="29">
        <v>19</v>
      </c>
      <c r="B214" s="29" t="s">
        <v>206</v>
      </c>
      <c r="C214" s="33" t="s">
        <v>264</v>
      </c>
      <c r="D214" s="50" t="s">
        <v>264</v>
      </c>
      <c r="E214" s="44" t="s">
        <v>264</v>
      </c>
      <c r="F214" s="43" t="s">
        <v>264</v>
      </c>
    </row>
    <row r="215" spans="1:6" hidden="1" x14ac:dyDescent="0.25">
      <c r="A215" s="29">
        <v>20</v>
      </c>
      <c r="B215" s="29" t="s">
        <v>206</v>
      </c>
      <c r="C215" s="33" t="s">
        <v>264</v>
      </c>
      <c r="D215" s="50" t="s">
        <v>264</v>
      </c>
      <c r="E215" s="44" t="s">
        <v>264</v>
      </c>
      <c r="F215" s="43" t="s">
        <v>264</v>
      </c>
    </row>
    <row r="216" spans="1:6" hidden="1" x14ac:dyDescent="0.25">
      <c r="A216" s="29">
        <v>21</v>
      </c>
      <c r="B216" s="29" t="s">
        <v>207</v>
      </c>
      <c r="C216" s="33" t="s">
        <v>264</v>
      </c>
      <c r="D216" s="50" t="s">
        <v>264</v>
      </c>
      <c r="E216" s="44" t="s">
        <v>264</v>
      </c>
      <c r="F216" s="43" t="s">
        <v>264</v>
      </c>
    </row>
    <row r="217" spans="1:6" hidden="1" x14ac:dyDescent="0.25">
      <c r="A217" s="29">
        <v>22</v>
      </c>
      <c r="B217" s="29" t="s">
        <v>207</v>
      </c>
      <c r="C217" s="33" t="s">
        <v>264</v>
      </c>
      <c r="D217" s="50" t="s">
        <v>264</v>
      </c>
      <c r="E217" s="44" t="s">
        <v>264</v>
      </c>
      <c r="F217" s="43" t="s">
        <v>264</v>
      </c>
    </row>
    <row r="218" spans="1:6" hidden="1" x14ac:dyDescent="0.25">
      <c r="A218" s="29">
        <v>23</v>
      </c>
      <c r="B218" s="29" t="s">
        <v>207</v>
      </c>
      <c r="C218" s="33" t="s">
        <v>264</v>
      </c>
      <c r="D218" s="50" t="s">
        <v>264</v>
      </c>
      <c r="E218" s="44" t="s">
        <v>264</v>
      </c>
      <c r="F218" s="43" t="s">
        <v>264</v>
      </c>
    </row>
    <row r="219" spans="1:6" hidden="1" x14ac:dyDescent="0.25">
      <c r="A219" s="29">
        <v>24</v>
      </c>
      <c r="B219" s="29" t="s">
        <v>208</v>
      </c>
      <c r="C219" s="33" t="s">
        <v>264</v>
      </c>
      <c r="D219" s="33" t="s">
        <v>264</v>
      </c>
      <c r="E219" s="44" t="s">
        <v>264</v>
      </c>
      <c r="F219" s="43" t="s">
        <v>264</v>
      </c>
    </row>
    <row r="220" spans="1:6" hidden="1" x14ac:dyDescent="0.25">
      <c r="A220" s="29">
        <v>25</v>
      </c>
      <c r="B220" s="29" t="s">
        <v>209</v>
      </c>
      <c r="C220" s="33" t="s">
        <v>264</v>
      </c>
      <c r="D220" s="33" t="s">
        <v>269</v>
      </c>
      <c r="E220" s="44" t="s">
        <v>264</v>
      </c>
      <c r="F220" s="43" t="s">
        <v>264</v>
      </c>
    </row>
    <row r="221" spans="1:6" hidden="1" x14ac:dyDescent="0.25">
      <c r="A221" s="29">
        <v>26</v>
      </c>
      <c r="B221" s="29" t="s">
        <v>210</v>
      </c>
      <c r="C221" s="33" t="s">
        <v>264</v>
      </c>
      <c r="D221" s="33" t="s">
        <v>264</v>
      </c>
      <c r="E221" s="44" t="s">
        <v>264</v>
      </c>
      <c r="F221" s="43" t="s">
        <v>264</v>
      </c>
    </row>
    <row r="222" spans="1:6" hidden="1" x14ac:dyDescent="0.25">
      <c r="A222" s="29">
        <v>27</v>
      </c>
      <c r="B222" s="29" t="s">
        <v>211</v>
      </c>
      <c r="C222" s="33" t="s">
        <v>264</v>
      </c>
      <c r="D222" s="33" t="s">
        <v>264</v>
      </c>
      <c r="E222" s="44" t="s">
        <v>264</v>
      </c>
      <c r="F222" s="43" t="s">
        <v>264</v>
      </c>
    </row>
    <row r="223" spans="1:6" hidden="1" x14ac:dyDescent="0.25">
      <c r="A223" s="29">
        <v>28</v>
      </c>
      <c r="B223" s="29" t="s">
        <v>212</v>
      </c>
      <c r="C223" s="33" t="s">
        <v>264</v>
      </c>
      <c r="D223" s="33" t="s">
        <v>264</v>
      </c>
      <c r="E223" s="44" t="s">
        <v>264</v>
      </c>
      <c r="F223" s="43" t="s">
        <v>264</v>
      </c>
    </row>
    <row r="224" spans="1:6" hidden="1" x14ac:dyDescent="0.25">
      <c r="A224" s="29"/>
      <c r="B224" s="29"/>
      <c r="C224" s="33"/>
      <c r="D224" s="33"/>
      <c r="E224" s="44"/>
      <c r="F224" s="43"/>
    </row>
    <row r="225" spans="1:11" hidden="1" x14ac:dyDescent="0.25">
      <c r="A225" s="29"/>
      <c r="B225" s="29" t="s">
        <v>168</v>
      </c>
      <c r="C225" s="33"/>
      <c r="D225" s="33"/>
      <c r="E225" s="44"/>
      <c r="F225" s="43" t="s">
        <v>264</v>
      </c>
    </row>
    <row r="226" spans="1:11" ht="13" hidden="1" x14ac:dyDescent="0.3">
      <c r="A226" s="29"/>
      <c r="B226" s="31"/>
      <c r="C226" s="33"/>
      <c r="D226" s="33"/>
      <c r="E226" s="44"/>
      <c r="F226" s="43"/>
    </row>
    <row r="227" spans="1:11" x14ac:dyDescent="0.25">
      <c r="C227" s="27"/>
      <c r="D227" s="27"/>
      <c r="E227" s="29" t="s">
        <v>271</v>
      </c>
      <c r="F227" s="83">
        <f>SUM(F186,F157,F27)</f>
        <v>0</v>
      </c>
    </row>
    <row r="230" spans="1:11" ht="13" x14ac:dyDescent="0.3">
      <c r="H230" s="28" t="s">
        <v>276</v>
      </c>
      <c r="I230" s="56" t="e">
        <f>'Pricing Schedule&amp;BoQ (Labour)'!C38</f>
        <v>#DIV/0!</v>
      </c>
    </row>
    <row r="231" spans="1:11" ht="13" x14ac:dyDescent="0.3">
      <c r="H231" s="28" t="s">
        <v>275</v>
      </c>
      <c r="I231" s="56">
        <f>'Pricing Schedule&amp;BoQ(Material)'!F227</f>
        <v>0</v>
      </c>
    </row>
    <row r="232" spans="1:11" ht="13" x14ac:dyDescent="0.3">
      <c r="H232" s="28" t="s">
        <v>277</v>
      </c>
      <c r="I232" s="28" t="s">
        <v>272</v>
      </c>
      <c r="J232" s="28" t="s">
        <v>273</v>
      </c>
      <c r="K232" s="28" t="s">
        <v>274</v>
      </c>
    </row>
    <row r="233" spans="1:11" ht="13" x14ac:dyDescent="0.3">
      <c r="H233" s="28" t="s">
        <v>278</v>
      </c>
      <c r="I233" s="56" t="e">
        <f>SUM(I230:I231)</f>
        <v>#DIV/0!</v>
      </c>
      <c r="J233" s="56" t="e">
        <f>I233</f>
        <v>#DIV/0!</v>
      </c>
      <c r="K233" s="56" t="e">
        <f>J233</f>
        <v>#DIV/0!</v>
      </c>
    </row>
  </sheetData>
  <mergeCells count="2">
    <mergeCell ref="A2:F2"/>
    <mergeCell ref="A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1636A-24E0-40C5-9299-9C731F099AF1}">
  <dimension ref="A4:Q22"/>
  <sheetViews>
    <sheetView tabSelected="1" zoomScale="80" zoomScaleNormal="80" workbookViewId="0">
      <selection activeCell="H22" sqref="H22"/>
    </sheetView>
  </sheetViews>
  <sheetFormatPr defaultColWidth="8.7265625" defaultRowHeight="16.5" x14ac:dyDescent="0.35"/>
  <cols>
    <col min="1" max="1" width="3.453125" style="60" customWidth="1"/>
    <col min="2" max="2" width="4.26953125" style="60" customWidth="1"/>
    <col min="3" max="3" width="5.54296875" style="60" bestFit="1" customWidth="1"/>
    <col min="4" max="4" width="10.54296875" style="60" customWidth="1"/>
    <col min="5" max="8" width="9.7265625" style="60" customWidth="1"/>
    <col min="9" max="9" width="8.7265625" style="60"/>
    <col min="10" max="10" width="3.7265625" style="60" bestFit="1" customWidth="1"/>
    <col min="11" max="13" width="8.7265625" style="60"/>
    <col min="14" max="18" width="11.7265625" style="60" customWidth="1"/>
    <col min="19" max="16384" width="8.7265625" style="60"/>
  </cols>
  <sheetData>
    <row r="4" spans="1:17" x14ac:dyDescent="0.35">
      <c r="A4" s="156" t="s">
        <v>279</v>
      </c>
      <c r="B4" s="156"/>
      <c r="C4" s="156"/>
      <c r="D4" s="156"/>
      <c r="E4" s="156"/>
      <c r="F4" s="156"/>
      <c r="G4" s="156"/>
      <c r="H4" s="156"/>
    </row>
    <row r="5" spans="1:17" ht="53.5" x14ac:dyDescent="0.35">
      <c r="A5" s="157" t="s">
        <v>280</v>
      </c>
      <c r="B5" s="160" t="s">
        <v>281</v>
      </c>
      <c r="C5" s="162" t="s">
        <v>282</v>
      </c>
      <c r="D5" s="162" t="s">
        <v>283</v>
      </c>
      <c r="E5" s="61" t="s">
        <v>284</v>
      </c>
      <c r="F5" s="61" t="s">
        <v>285</v>
      </c>
      <c r="G5" s="61" t="s">
        <v>286</v>
      </c>
      <c r="H5" s="61" t="s">
        <v>287</v>
      </c>
      <c r="I5" s="62"/>
      <c r="O5" s="63"/>
      <c r="P5" s="63"/>
      <c r="Q5" s="63"/>
    </row>
    <row r="6" spans="1:17" x14ac:dyDescent="0.35">
      <c r="A6" s="158"/>
      <c r="B6" s="161"/>
      <c r="C6" s="163"/>
      <c r="D6" s="163"/>
      <c r="E6" s="64" t="s">
        <v>288</v>
      </c>
      <c r="F6" s="64" t="s">
        <v>288</v>
      </c>
      <c r="G6" s="64" t="s">
        <v>288</v>
      </c>
      <c r="H6" s="64" t="s">
        <v>288</v>
      </c>
      <c r="I6" s="62"/>
      <c r="O6" s="63"/>
      <c r="P6" s="63"/>
      <c r="Q6" s="63"/>
    </row>
    <row r="7" spans="1:17" x14ac:dyDescent="0.35">
      <c r="A7" s="158"/>
      <c r="B7" s="161"/>
      <c r="C7" s="59">
        <v>2024</v>
      </c>
      <c r="D7" s="59" t="s">
        <v>289</v>
      </c>
      <c r="E7" s="65">
        <v>106.50000000000001</v>
      </c>
      <c r="F7" s="65">
        <v>106</v>
      </c>
      <c r="G7" s="65">
        <v>106.37500000000003</v>
      </c>
      <c r="H7" s="65">
        <v>106.87499999999999</v>
      </c>
      <c r="I7" s="62"/>
      <c r="O7" s="66"/>
      <c r="P7" s="66"/>
      <c r="Q7" s="66"/>
    </row>
    <row r="8" spans="1:17" x14ac:dyDescent="0.35">
      <c r="A8" s="158"/>
      <c r="B8" s="161"/>
      <c r="C8" s="67"/>
      <c r="D8" s="59" t="s">
        <v>290</v>
      </c>
      <c r="E8" s="65">
        <v>106.50000000000001</v>
      </c>
      <c r="F8" s="65">
        <v>106</v>
      </c>
      <c r="G8" s="65">
        <v>106.37500000000003</v>
      </c>
      <c r="H8" s="65">
        <v>106.87499999999999</v>
      </c>
      <c r="I8" s="62"/>
      <c r="O8" s="66"/>
      <c r="P8" s="66"/>
      <c r="Q8" s="66"/>
    </row>
    <row r="9" spans="1:17" x14ac:dyDescent="0.35">
      <c r="A9" s="158"/>
      <c r="B9" s="161"/>
      <c r="D9" s="59" t="s">
        <v>291</v>
      </c>
      <c r="E9" s="65">
        <v>106.50000000000001</v>
      </c>
      <c r="F9" s="65">
        <v>106</v>
      </c>
      <c r="G9" s="65">
        <v>106.37500000000003</v>
      </c>
      <c r="H9" s="65">
        <v>106.87499999999999</v>
      </c>
      <c r="I9" s="62"/>
      <c r="O9" s="66"/>
      <c r="P9" s="66"/>
      <c r="Q9" s="66"/>
    </row>
    <row r="10" spans="1:17" x14ac:dyDescent="0.35">
      <c r="A10" s="158"/>
      <c r="B10" s="161"/>
      <c r="C10" s="68"/>
      <c r="D10" s="59" t="s">
        <v>292</v>
      </c>
      <c r="E10" s="65">
        <v>106.50000000000001</v>
      </c>
      <c r="F10" s="65">
        <v>106</v>
      </c>
      <c r="G10" s="65">
        <v>106.37500000000003</v>
      </c>
      <c r="H10" s="65">
        <v>106.87499999999999</v>
      </c>
      <c r="I10" s="62"/>
      <c r="O10" s="66"/>
      <c r="P10" s="66"/>
      <c r="Q10" s="66"/>
    </row>
    <row r="11" spans="1:17" x14ac:dyDescent="0.35">
      <c r="A11" s="158"/>
      <c r="B11" s="161"/>
      <c r="C11" s="68"/>
      <c r="D11" s="59" t="s">
        <v>293</v>
      </c>
      <c r="E11" s="65">
        <v>106.50000000000001</v>
      </c>
      <c r="F11" s="65">
        <v>106</v>
      </c>
      <c r="G11" s="65">
        <v>106.37500000000003</v>
      </c>
      <c r="H11" s="65">
        <v>106.87499999999999</v>
      </c>
      <c r="I11" s="62"/>
      <c r="O11" s="66"/>
      <c r="P11" s="66"/>
      <c r="Q11" s="66"/>
    </row>
    <row r="12" spans="1:17" x14ac:dyDescent="0.35">
      <c r="A12" s="158"/>
      <c r="B12" s="161"/>
      <c r="C12" s="67">
        <v>2025</v>
      </c>
      <c r="D12" s="59" t="s">
        <v>294</v>
      </c>
      <c r="E12" s="65">
        <v>106.50000000000001</v>
      </c>
      <c r="F12" s="65">
        <v>106</v>
      </c>
      <c r="G12" s="65">
        <v>106.37500000000003</v>
      </c>
      <c r="H12" s="65">
        <v>106.87499999999999</v>
      </c>
      <c r="I12" s="62"/>
      <c r="O12" s="66"/>
      <c r="P12" s="66"/>
      <c r="Q12" s="66"/>
    </row>
    <row r="13" spans="1:17" x14ac:dyDescent="0.35">
      <c r="A13" s="158"/>
      <c r="B13" s="161"/>
      <c r="C13" s="68"/>
      <c r="D13" s="59" t="s">
        <v>295</v>
      </c>
      <c r="E13" s="65">
        <v>106.50000000000001</v>
      </c>
      <c r="F13" s="65">
        <v>106</v>
      </c>
      <c r="G13" s="65">
        <v>106.37500000000003</v>
      </c>
      <c r="H13" s="65">
        <v>106.87499999999999</v>
      </c>
      <c r="I13" s="62"/>
      <c r="O13" s="66"/>
      <c r="P13" s="66"/>
      <c r="Q13" s="66"/>
    </row>
    <row r="14" spans="1:17" x14ac:dyDescent="0.35">
      <c r="A14" s="158"/>
      <c r="B14" s="161"/>
      <c r="C14" s="68"/>
      <c r="D14" s="59" t="s">
        <v>296</v>
      </c>
      <c r="E14" s="65">
        <v>106.50000000000001</v>
      </c>
      <c r="F14" s="65">
        <v>106</v>
      </c>
      <c r="G14" s="65">
        <v>106.37500000000003</v>
      </c>
      <c r="H14" s="65">
        <v>106.87499999999999</v>
      </c>
      <c r="I14" s="62"/>
      <c r="O14" s="66"/>
      <c r="P14" s="66"/>
      <c r="Q14" s="66"/>
    </row>
    <row r="15" spans="1:17" x14ac:dyDescent="0.35">
      <c r="A15" s="158"/>
      <c r="B15" s="161"/>
      <c r="C15" s="68"/>
      <c r="D15" s="59" t="s">
        <v>297</v>
      </c>
      <c r="E15" s="65">
        <v>106.50000000000001</v>
      </c>
      <c r="F15" s="65">
        <v>106</v>
      </c>
      <c r="G15" s="65">
        <v>106.37500000000003</v>
      </c>
      <c r="H15" s="65">
        <v>106.87499999999999</v>
      </c>
      <c r="I15" s="62"/>
      <c r="O15" s="66"/>
      <c r="P15" s="66"/>
      <c r="Q15" s="66"/>
    </row>
    <row r="16" spans="1:17" x14ac:dyDescent="0.35">
      <c r="A16" s="158"/>
      <c r="B16" s="161"/>
      <c r="C16" s="68"/>
      <c r="D16" s="59" t="s">
        <v>298</v>
      </c>
      <c r="E16" s="65">
        <v>106.50000000000001</v>
      </c>
      <c r="F16" s="65">
        <v>106</v>
      </c>
      <c r="G16" s="65">
        <v>106.37500000000003</v>
      </c>
      <c r="H16" s="65">
        <v>106.87499999999999</v>
      </c>
      <c r="I16" s="62"/>
      <c r="O16" s="66"/>
      <c r="P16" s="66"/>
      <c r="Q16" s="66"/>
    </row>
    <row r="17" spans="1:17" x14ac:dyDescent="0.35">
      <c r="A17" s="159"/>
      <c r="B17" s="161"/>
      <c r="C17" s="68"/>
      <c r="D17" s="59" t="s">
        <v>299</v>
      </c>
      <c r="E17" s="65">
        <v>106.50000000000001</v>
      </c>
      <c r="F17" s="65">
        <v>106</v>
      </c>
      <c r="G17" s="65">
        <v>106.37500000000003</v>
      </c>
      <c r="H17" s="65">
        <v>106.87499999999999</v>
      </c>
      <c r="I17" s="62"/>
      <c r="O17" s="66"/>
      <c r="P17" s="66"/>
      <c r="Q17" s="66"/>
    </row>
    <row r="18" spans="1:17" x14ac:dyDescent="0.35">
      <c r="A18" s="158"/>
      <c r="B18" s="161"/>
      <c r="C18" s="68"/>
      <c r="D18" s="59" t="s">
        <v>300</v>
      </c>
      <c r="E18" s="65">
        <v>112.35750000000002</v>
      </c>
      <c r="F18" s="65">
        <v>111.3</v>
      </c>
      <c r="G18" s="65">
        <v>112.09265625000003</v>
      </c>
      <c r="H18" s="65">
        <v>113.15390624999998</v>
      </c>
      <c r="I18" s="62"/>
      <c r="O18" s="66"/>
      <c r="P18" s="66"/>
      <c r="Q18" s="66"/>
    </row>
    <row r="19" spans="1:17" x14ac:dyDescent="0.35">
      <c r="A19" s="158"/>
      <c r="B19" s="161"/>
      <c r="C19" s="68"/>
      <c r="D19" s="59" t="s">
        <v>289</v>
      </c>
      <c r="E19" s="65">
        <v>112.35750000000002</v>
      </c>
      <c r="F19" s="65">
        <v>111.3</v>
      </c>
      <c r="G19" s="65">
        <v>112.09265625000003</v>
      </c>
      <c r="H19" s="65">
        <v>113.15390624999998</v>
      </c>
      <c r="I19" s="62"/>
      <c r="O19" s="66"/>
      <c r="P19" s="66"/>
      <c r="Q19" s="66"/>
    </row>
    <row r="20" spans="1:17" x14ac:dyDescent="0.35">
      <c r="A20" s="153" t="s">
        <v>301</v>
      </c>
      <c r="B20" s="154"/>
      <c r="C20" s="154"/>
      <c r="D20" s="155"/>
      <c r="E20" s="69">
        <v>0.50831374234861659</v>
      </c>
      <c r="F20" s="69">
        <v>0.53391967789285777</v>
      </c>
      <c r="G20" s="69">
        <v>0.51557148704652478</v>
      </c>
      <c r="H20" s="69">
        <v>0.48704168068471476</v>
      </c>
    </row>
    <row r="21" spans="1:17" x14ac:dyDescent="0.35">
      <c r="E21" s="137">
        <f>E19-E11</f>
        <v>5.8575000000000017</v>
      </c>
    </row>
    <row r="22" spans="1:17" x14ac:dyDescent="0.35">
      <c r="A22" s="70"/>
      <c r="B22" s="70"/>
      <c r="C22" s="70"/>
      <c r="D22" s="70"/>
      <c r="E22" s="71"/>
      <c r="F22" s="72"/>
      <c r="G22" s="70"/>
      <c r="H22" s="70"/>
    </row>
  </sheetData>
  <mergeCells count="6">
    <mergeCell ref="A20:D20"/>
    <mergeCell ref="A4:H4"/>
    <mergeCell ref="A5:A19"/>
    <mergeCell ref="B5:B19"/>
    <mergeCell ref="C5:C6"/>
    <mergeCell ref="D5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2F1C3-EC96-426F-B70E-3479F83C7F3F}">
  <dimension ref="A4:I19"/>
  <sheetViews>
    <sheetView topLeftCell="B1" zoomScale="80" zoomScaleNormal="80" workbookViewId="0">
      <selection activeCell="E20" sqref="E20"/>
    </sheetView>
  </sheetViews>
  <sheetFormatPr defaultColWidth="8.7265625" defaultRowHeight="16.5" x14ac:dyDescent="0.5"/>
  <cols>
    <col min="1" max="1" width="3.7265625" style="131" customWidth="1"/>
    <col min="2" max="2" width="3" style="131" bestFit="1" customWidth="1"/>
    <col min="3" max="3" width="5.54296875" style="131" bestFit="1" customWidth="1"/>
    <col min="4" max="4" width="5.453125" style="131" bestFit="1" customWidth="1"/>
    <col min="5" max="8" width="9.7265625" style="131" customWidth="1"/>
    <col min="9" max="9" width="10.1796875" style="131" customWidth="1"/>
    <col min="10" max="16384" width="8.7265625" style="131"/>
  </cols>
  <sheetData>
    <row r="4" spans="1:9" ht="75" x14ac:dyDescent="0.5">
      <c r="A4" s="157" t="s">
        <v>354</v>
      </c>
      <c r="B4" s="160" t="s">
        <v>355</v>
      </c>
      <c r="C4" s="162" t="s">
        <v>282</v>
      </c>
      <c r="D4" s="162" t="s">
        <v>283</v>
      </c>
      <c r="E4" s="61" t="s">
        <v>356</v>
      </c>
      <c r="F4" s="61" t="s">
        <v>357</v>
      </c>
      <c r="G4" s="61" t="s">
        <v>358</v>
      </c>
      <c r="H4" s="61" t="s">
        <v>359</v>
      </c>
    </row>
    <row r="5" spans="1:9" x14ac:dyDescent="0.5">
      <c r="A5" s="158"/>
      <c r="B5" s="161"/>
      <c r="C5" s="163"/>
      <c r="D5" s="163"/>
      <c r="E5" s="64" t="s">
        <v>360</v>
      </c>
      <c r="F5" s="64" t="s">
        <v>360</v>
      </c>
      <c r="G5" s="64" t="s">
        <v>360</v>
      </c>
      <c r="H5" s="64" t="s">
        <v>360</v>
      </c>
    </row>
    <row r="6" spans="1:9" x14ac:dyDescent="0.5">
      <c r="A6" s="158"/>
      <c r="B6" s="161"/>
      <c r="C6" s="67">
        <v>2023</v>
      </c>
      <c r="D6" s="67" t="s">
        <v>289</v>
      </c>
      <c r="E6" s="132">
        <v>156017.46239552001</v>
      </c>
      <c r="F6" s="133">
        <v>153553.24</v>
      </c>
      <c r="G6" s="132">
        <v>54677.011469909085</v>
      </c>
      <c r="H6" s="132">
        <v>40461.97</v>
      </c>
    </row>
    <row r="7" spans="1:9" x14ac:dyDescent="0.5">
      <c r="A7" s="158"/>
      <c r="B7" s="161"/>
      <c r="C7" s="67"/>
      <c r="D7" s="67" t="s">
        <v>290</v>
      </c>
      <c r="E7" s="132">
        <v>158686.98626880001</v>
      </c>
      <c r="F7" s="133">
        <v>156180.6</v>
      </c>
      <c r="G7" s="132">
        <v>56978.202619799995</v>
      </c>
      <c r="H7" s="132">
        <v>42804.27</v>
      </c>
    </row>
    <row r="8" spans="1:9" x14ac:dyDescent="0.5">
      <c r="A8" s="158"/>
      <c r="B8" s="161"/>
      <c r="C8" s="67"/>
      <c r="D8" s="67" t="s">
        <v>291</v>
      </c>
      <c r="E8" s="134">
        <v>159526.70929888001</v>
      </c>
      <c r="F8" s="134">
        <v>157007.06</v>
      </c>
      <c r="G8" s="132">
        <v>56459.835717272734</v>
      </c>
      <c r="H8" s="132" t="s">
        <v>361</v>
      </c>
    </row>
    <row r="9" spans="1:9" x14ac:dyDescent="0.5">
      <c r="A9" s="158"/>
      <c r="B9" s="161"/>
      <c r="C9" s="67"/>
      <c r="D9" s="67" t="s">
        <v>292</v>
      </c>
      <c r="E9" s="133">
        <v>153814.20294944002</v>
      </c>
      <c r="F9" s="133">
        <v>151384.78</v>
      </c>
      <c r="G9" s="132">
        <v>56691.968153954549</v>
      </c>
      <c r="H9" s="132">
        <v>40553.449999999997</v>
      </c>
    </row>
    <row r="10" spans="1:9" x14ac:dyDescent="0.5">
      <c r="A10" s="158"/>
      <c r="B10" s="161"/>
      <c r="C10" s="67"/>
      <c r="D10" s="67" t="s">
        <v>293</v>
      </c>
      <c r="E10" s="133">
        <v>154001.53171919999</v>
      </c>
      <c r="F10" s="133">
        <v>151569.15</v>
      </c>
      <c r="G10" s="132">
        <v>56318.708231500001</v>
      </c>
      <c r="H10" s="132">
        <v>37981.279999999999</v>
      </c>
    </row>
    <row r="11" spans="1:9" x14ac:dyDescent="0.5">
      <c r="A11" s="158"/>
      <c r="B11" s="161"/>
      <c r="C11" s="67">
        <v>2024</v>
      </c>
      <c r="D11" s="67" t="s">
        <v>294</v>
      </c>
      <c r="E11" s="133">
        <v>159222.38260192002</v>
      </c>
      <c r="F11" s="133">
        <v>156707.54</v>
      </c>
      <c r="G11" s="132">
        <v>57066.970219636365</v>
      </c>
      <c r="H11" s="132">
        <v>39298.07</v>
      </c>
    </row>
    <row r="12" spans="1:9" x14ac:dyDescent="0.5">
      <c r="A12" s="158"/>
      <c r="B12" s="161"/>
      <c r="D12" s="67" t="s">
        <v>295</v>
      </c>
      <c r="E12" s="133">
        <v>159415.09642608001</v>
      </c>
      <c r="F12" s="133">
        <v>156897.21</v>
      </c>
      <c r="G12" s="132">
        <v>54695.618946666669</v>
      </c>
      <c r="H12" s="132">
        <v>39672.35</v>
      </c>
    </row>
    <row r="13" spans="1:9" x14ac:dyDescent="0.5">
      <c r="A13" s="158"/>
      <c r="B13" s="161"/>
      <c r="D13" s="67" t="s">
        <v>296</v>
      </c>
      <c r="E13" s="133">
        <v>160600.23513424001</v>
      </c>
      <c r="F13" s="133">
        <v>158063.63</v>
      </c>
      <c r="G13" s="132">
        <v>56165.541639999981</v>
      </c>
      <c r="H13" s="132">
        <v>38792.19</v>
      </c>
    </row>
    <row r="14" spans="1:9" x14ac:dyDescent="0.5">
      <c r="A14" s="158"/>
      <c r="B14" s="161"/>
      <c r="C14" s="67"/>
      <c r="D14" s="67" t="s">
        <v>297</v>
      </c>
      <c r="E14" s="133">
        <v>166304.61309968002</v>
      </c>
      <c r="F14" s="133">
        <v>163677.91</v>
      </c>
      <c r="G14" s="132">
        <v>61247.216516238106</v>
      </c>
      <c r="H14" s="132">
        <v>40217.51</v>
      </c>
    </row>
    <row r="15" spans="1:9" x14ac:dyDescent="0.5">
      <c r="A15" s="158"/>
      <c r="B15" s="161"/>
      <c r="C15" s="67"/>
      <c r="D15" s="67" t="s">
        <v>298</v>
      </c>
      <c r="E15" s="133">
        <v>181910.57187424001</v>
      </c>
      <c r="F15" s="133">
        <v>179037.38</v>
      </c>
      <c r="G15" s="132">
        <v>61717.751904761913</v>
      </c>
      <c r="H15" s="132">
        <v>40879.67</v>
      </c>
    </row>
    <row r="16" spans="1:9" x14ac:dyDescent="0.5">
      <c r="A16" s="158"/>
      <c r="B16" s="161"/>
      <c r="C16" s="67"/>
      <c r="D16" s="67" t="s">
        <v>299</v>
      </c>
      <c r="E16" s="133">
        <v>189364.28984176001</v>
      </c>
      <c r="F16" s="133">
        <v>186373.37</v>
      </c>
      <c r="G16" s="132">
        <v>61299.520236842116</v>
      </c>
      <c r="H16" s="132">
        <v>39538.53</v>
      </c>
      <c r="I16" s="135"/>
    </row>
    <row r="17" spans="1:9" x14ac:dyDescent="0.5">
      <c r="A17" s="164"/>
      <c r="B17" s="161"/>
      <c r="C17" s="67"/>
      <c r="D17" s="67" t="s">
        <v>362</v>
      </c>
      <c r="E17" s="133">
        <v>180386.94693536003</v>
      </c>
      <c r="F17" s="133">
        <v>177537.82</v>
      </c>
      <c r="G17" s="132">
        <v>60243.888314782613</v>
      </c>
      <c r="H17" s="132">
        <v>38612.879999999997</v>
      </c>
      <c r="I17" s="135"/>
    </row>
    <row r="18" spans="1:9" x14ac:dyDescent="0.5">
      <c r="A18" s="158"/>
      <c r="B18" s="161"/>
      <c r="C18" s="67"/>
      <c r="D18" s="67" t="s">
        <v>289</v>
      </c>
      <c r="E18" s="133">
        <v>174157.46520304002</v>
      </c>
      <c r="F18" s="133">
        <v>171406.73</v>
      </c>
      <c r="G18" s="132" t="s">
        <v>324</v>
      </c>
      <c r="H18" s="132" t="s">
        <v>324</v>
      </c>
      <c r="I18" s="135"/>
    </row>
    <row r="19" spans="1:9" x14ac:dyDescent="0.5">
      <c r="E19" s="135">
        <f>E18-E10</f>
        <v>20155.933483840025</v>
      </c>
    </row>
  </sheetData>
  <mergeCells count="4">
    <mergeCell ref="A4:A18"/>
    <mergeCell ref="B4:B18"/>
    <mergeCell ref="C4:C5"/>
    <mergeCell ref="D4:D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C6B27-9C20-48A8-A9F5-DDE474C2DBA9}">
  <dimension ref="A4:Q22"/>
  <sheetViews>
    <sheetView zoomScale="80" zoomScaleNormal="80" workbookViewId="0">
      <selection activeCell="H23" sqref="H23"/>
    </sheetView>
  </sheetViews>
  <sheetFormatPr defaultRowHeight="14.5" x14ac:dyDescent="0.35"/>
  <cols>
    <col min="1" max="1" width="4.7265625" customWidth="1"/>
    <col min="2" max="2" width="6.1796875" customWidth="1"/>
    <col min="3" max="3" width="6.7265625" customWidth="1"/>
    <col min="4" max="4" width="7.26953125" customWidth="1"/>
    <col min="15" max="15" width="8.81640625" customWidth="1"/>
  </cols>
  <sheetData>
    <row r="4" spans="1:17" s="78" customFormat="1" ht="30" x14ac:dyDescent="0.35">
      <c r="A4" s="165" t="s">
        <v>302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7"/>
      <c r="O4" s="77" t="s">
        <v>307</v>
      </c>
      <c r="P4" s="165" t="s">
        <v>308</v>
      </c>
      <c r="Q4" s="167"/>
    </row>
    <row r="5" spans="1:17" ht="180" x14ac:dyDescent="0.35">
      <c r="A5" s="157" t="s">
        <v>309</v>
      </c>
      <c r="B5" s="160" t="s">
        <v>310</v>
      </c>
      <c r="C5" s="168" t="s">
        <v>282</v>
      </c>
      <c r="D5" s="168" t="s">
        <v>283</v>
      </c>
      <c r="E5" s="79" t="s">
        <v>311</v>
      </c>
      <c r="F5" s="79" t="s">
        <v>312</v>
      </c>
      <c r="G5" s="79" t="s">
        <v>313</v>
      </c>
      <c r="H5" s="79" t="s">
        <v>314</v>
      </c>
      <c r="I5" s="80" t="s">
        <v>315</v>
      </c>
      <c r="J5" s="80" t="s">
        <v>316</v>
      </c>
      <c r="K5" s="80" t="s">
        <v>317</v>
      </c>
      <c r="L5" s="80" t="s">
        <v>318</v>
      </c>
      <c r="M5" s="79" t="s">
        <v>319</v>
      </c>
      <c r="N5" s="79" t="s">
        <v>320</v>
      </c>
      <c r="O5" s="79" t="s">
        <v>321</v>
      </c>
      <c r="P5" s="79" t="s">
        <v>322</v>
      </c>
      <c r="Q5" s="79" t="s">
        <v>323</v>
      </c>
    </row>
    <row r="6" spans="1:17" x14ac:dyDescent="0.35">
      <c r="A6" s="158"/>
      <c r="B6" s="161"/>
      <c r="C6" s="168"/>
      <c r="D6" s="168"/>
      <c r="E6" s="64" t="s">
        <v>288</v>
      </c>
      <c r="F6" s="64" t="s">
        <v>288</v>
      </c>
      <c r="G6" s="64" t="s">
        <v>288</v>
      </c>
      <c r="H6" s="64" t="s">
        <v>288</v>
      </c>
      <c r="I6" s="64" t="s">
        <v>288</v>
      </c>
      <c r="J6" s="64" t="s">
        <v>288</v>
      </c>
      <c r="K6" s="64" t="s">
        <v>288</v>
      </c>
      <c r="L6" s="64" t="s">
        <v>288</v>
      </c>
      <c r="M6" s="64" t="s">
        <v>288</v>
      </c>
      <c r="N6" s="64" t="s">
        <v>288</v>
      </c>
      <c r="O6" s="64" t="s">
        <v>288</v>
      </c>
      <c r="P6" s="64" t="s">
        <v>288</v>
      </c>
      <c r="Q6" s="64" t="s">
        <v>288</v>
      </c>
    </row>
    <row r="7" spans="1:17" x14ac:dyDescent="0.35">
      <c r="A7" s="158"/>
      <c r="B7" s="161"/>
      <c r="C7" s="67">
        <v>2023</v>
      </c>
      <c r="D7" s="67" t="s">
        <v>300</v>
      </c>
      <c r="E7" s="81">
        <v>152.91249224222005</v>
      </c>
      <c r="F7" s="81">
        <v>199.50288156940573</v>
      </c>
      <c r="G7" s="81">
        <v>227.29485774929367</v>
      </c>
      <c r="H7" s="81">
        <v>256.6626236495577</v>
      </c>
      <c r="I7" s="81">
        <v>250.12216269561537</v>
      </c>
      <c r="J7" s="81">
        <v>251.68378732272282</v>
      </c>
      <c r="K7" s="81">
        <v>255.17664582231089</v>
      </c>
      <c r="L7" s="81">
        <v>227.96550931012197</v>
      </c>
      <c r="M7" s="81">
        <v>131.5525876460768</v>
      </c>
      <c r="N7" s="81">
        <v>138.66171072980518</v>
      </c>
      <c r="O7" s="81">
        <v>150.58105095258031</v>
      </c>
      <c r="P7" s="81">
        <v>168.06387225548903</v>
      </c>
      <c r="Q7" s="81">
        <v>161.83953033268102</v>
      </c>
    </row>
    <row r="8" spans="1:17" x14ac:dyDescent="0.35">
      <c r="A8" s="158"/>
      <c r="B8" s="161"/>
      <c r="C8" s="67"/>
      <c r="D8" s="67" t="s">
        <v>289</v>
      </c>
      <c r="E8" s="81">
        <v>152.91249224222005</v>
      </c>
      <c r="F8" s="81">
        <v>199.50288156940573</v>
      </c>
      <c r="G8" s="81">
        <v>226.76436099533851</v>
      </c>
      <c r="H8" s="81">
        <v>252.65376154718453</v>
      </c>
      <c r="I8" s="81">
        <v>251.22929777116966</v>
      </c>
      <c r="J8" s="81">
        <v>250.8020623586431</v>
      </c>
      <c r="K8" s="81">
        <v>259.06543072443708</v>
      </c>
      <c r="L8" s="81">
        <v>235.00021727375366</v>
      </c>
      <c r="M8" s="81">
        <v>135.22537562604342</v>
      </c>
      <c r="N8" s="81">
        <v>140.44189497804533</v>
      </c>
      <c r="O8" s="81">
        <v>157.25101145377354</v>
      </c>
      <c r="P8" s="81">
        <v>168.26347305389223</v>
      </c>
      <c r="Q8" s="81">
        <v>166.92759295499022</v>
      </c>
    </row>
    <row r="9" spans="1:17" x14ac:dyDescent="0.35">
      <c r="A9" s="158"/>
      <c r="B9" s="161"/>
      <c r="D9" s="67" t="s">
        <v>290</v>
      </c>
      <c r="E9" s="81">
        <v>154.81488987118919</v>
      </c>
      <c r="F9" s="81">
        <v>199.50288156940573</v>
      </c>
      <c r="G9" s="81">
        <v>223.50440992312559</v>
      </c>
      <c r="H9" s="81">
        <v>252.65376154718453</v>
      </c>
      <c r="I9" s="81">
        <v>247.49005533624694</v>
      </c>
      <c r="J9" s="81">
        <v>250.8020623586431</v>
      </c>
      <c r="K9" s="81">
        <v>256.05848690375257</v>
      </c>
      <c r="L9" s="81">
        <v>230.44367764915404</v>
      </c>
      <c r="M9" s="81">
        <v>136.47746243739567</v>
      </c>
      <c r="N9" s="81">
        <v>134.34611255225332</v>
      </c>
      <c r="O9" s="81">
        <v>157.37768958039689</v>
      </c>
      <c r="P9" s="81">
        <v>172.8043912175649</v>
      </c>
      <c r="Q9" s="81">
        <v>171.37964774951078</v>
      </c>
    </row>
    <row r="10" spans="1:17" x14ac:dyDescent="0.35">
      <c r="A10" s="158"/>
      <c r="B10" s="161"/>
      <c r="C10" s="76"/>
      <c r="D10" s="67" t="s">
        <v>291</v>
      </c>
      <c r="E10" s="81">
        <v>154.81488987118919</v>
      </c>
      <c r="F10" s="81">
        <v>199.50288156940573</v>
      </c>
      <c r="G10" s="81">
        <v>218.04864398438454</v>
      </c>
      <c r="H10" s="81">
        <v>268.11651537062386</v>
      </c>
      <c r="I10" s="81">
        <v>245.1133143432065</v>
      </c>
      <c r="J10" s="81">
        <v>248.89612006310639</v>
      </c>
      <c r="K10" s="81">
        <v>255.04922501531308</v>
      </c>
      <c r="L10" s="81">
        <v>231.35708661127586</v>
      </c>
      <c r="M10" s="81">
        <v>135.39232053422373</v>
      </c>
      <c r="N10" s="81">
        <v>131.20959744821113</v>
      </c>
      <c r="O10" s="81">
        <v>152.98439352704085</v>
      </c>
      <c r="P10" s="81">
        <v>167.81437125748505</v>
      </c>
      <c r="Q10" s="81">
        <v>166.48727984344424</v>
      </c>
    </row>
    <row r="11" spans="1:17" x14ac:dyDescent="0.35">
      <c r="A11" s="158"/>
      <c r="B11" s="161"/>
      <c r="C11" s="76"/>
      <c r="D11" s="67" t="s">
        <v>292</v>
      </c>
      <c r="E11" s="81">
        <v>154.81488987118919</v>
      </c>
      <c r="F11" s="81">
        <v>199.50288156940573</v>
      </c>
      <c r="G11" s="81">
        <v>215.41556678903581</v>
      </c>
      <c r="H11" s="81">
        <v>268.11651537062386</v>
      </c>
      <c r="I11" s="81">
        <v>238.52028167976113</v>
      </c>
      <c r="J11" s="81">
        <v>242.20133788133072</v>
      </c>
      <c r="K11" s="81">
        <v>248.18893725078192</v>
      </c>
      <c r="L11" s="81">
        <v>225.13406754340136</v>
      </c>
      <c r="M11" s="81">
        <v>131.63606010016696</v>
      </c>
      <c r="N11" s="81">
        <v>139.72774054391368</v>
      </c>
      <c r="O11" s="81">
        <v>153.82465473058025</v>
      </c>
      <c r="P11" s="81">
        <v>167.91417165668662</v>
      </c>
      <c r="Q11" s="81">
        <v>166.58512720156554</v>
      </c>
    </row>
    <row r="12" spans="1:17" x14ac:dyDescent="0.35">
      <c r="A12" s="158"/>
      <c r="B12" s="161"/>
      <c r="C12" s="76"/>
      <c r="D12" s="67" t="s">
        <v>293</v>
      </c>
      <c r="E12" s="81">
        <v>154.81488987118919</v>
      </c>
      <c r="F12" s="81">
        <v>199.50288156940573</v>
      </c>
      <c r="G12" s="81">
        <v>216.63468995213813</v>
      </c>
      <c r="H12" s="81">
        <v>261.91090429592487</v>
      </c>
      <c r="I12" s="81">
        <v>236.94776540250953</v>
      </c>
      <c r="J12" s="81">
        <v>241.07632677400116</v>
      </c>
      <c r="K12" s="81">
        <v>247.99307560842072</v>
      </c>
      <c r="L12" s="81">
        <v>226.75605116166113</v>
      </c>
      <c r="M12" s="81">
        <v>132.38731218697831</v>
      </c>
      <c r="N12" s="81">
        <v>139.72774054391368</v>
      </c>
      <c r="O12" s="81">
        <v>154.37014619117375</v>
      </c>
      <c r="P12" s="81">
        <v>172.8043912175649</v>
      </c>
      <c r="Q12" s="81">
        <v>171.37964774951078</v>
      </c>
    </row>
    <row r="13" spans="1:17" x14ac:dyDescent="0.35">
      <c r="A13" s="158"/>
      <c r="B13" s="161"/>
      <c r="C13" s="67">
        <v>2024</v>
      </c>
      <c r="D13" s="67" t="s">
        <v>294</v>
      </c>
      <c r="E13" s="81">
        <v>154.81488987118919</v>
      </c>
      <c r="F13" s="81">
        <v>199.50288156940573</v>
      </c>
      <c r="G13" s="81">
        <v>215.35504503674895</v>
      </c>
      <c r="H13" s="81">
        <v>261.91090429592487</v>
      </c>
      <c r="I13" s="81">
        <v>235.15422856080895</v>
      </c>
      <c r="J13" s="81">
        <v>239.73293089871848</v>
      </c>
      <c r="K13" s="81">
        <v>247.58569587715988</v>
      </c>
      <c r="L13" s="81">
        <v>224.58686271768116</v>
      </c>
      <c r="M13" s="81">
        <v>133.47245409015025</v>
      </c>
      <c r="N13" s="81">
        <v>121.7692264348164</v>
      </c>
      <c r="O13" s="81">
        <v>154.03455172502015</v>
      </c>
      <c r="P13" s="81">
        <v>172.8043912175649</v>
      </c>
      <c r="Q13" s="81">
        <v>171.37964774951078</v>
      </c>
    </row>
    <row r="14" spans="1:17" x14ac:dyDescent="0.35">
      <c r="A14" s="158"/>
      <c r="B14" s="161"/>
      <c r="C14" s="76"/>
      <c r="D14" s="67" t="s">
        <v>295</v>
      </c>
      <c r="E14" s="81">
        <v>154.81488987118919</v>
      </c>
      <c r="F14" s="81">
        <v>199.50288156940573</v>
      </c>
      <c r="G14" s="81">
        <v>215.54416885773003</v>
      </c>
      <c r="H14" s="81">
        <v>261.91090429592487</v>
      </c>
      <c r="I14" s="81">
        <v>234.32633112458291</v>
      </c>
      <c r="J14" s="81">
        <v>233.54372258711749</v>
      </c>
      <c r="K14" s="81">
        <v>244.18435998438167</v>
      </c>
      <c r="L14" s="81">
        <v>217.8403035571335</v>
      </c>
      <c r="M14" s="81">
        <v>134.89148580968282</v>
      </c>
      <c r="N14" s="81">
        <v>119.91968435872275</v>
      </c>
      <c r="O14" s="81">
        <v>153.697976610208</v>
      </c>
      <c r="P14" s="81">
        <v>171.75648702594813</v>
      </c>
      <c r="Q14" s="81">
        <v>170.35225048923681</v>
      </c>
    </row>
    <row r="15" spans="1:17" x14ac:dyDescent="0.35">
      <c r="A15" s="158"/>
      <c r="B15" s="161"/>
      <c r="C15" s="76"/>
      <c r="D15" s="67" t="s">
        <v>296</v>
      </c>
      <c r="E15" s="81">
        <v>154.81488987118919</v>
      </c>
      <c r="F15" s="81">
        <v>199.50288156940573</v>
      </c>
      <c r="G15" s="81">
        <v>215.62798985514721</v>
      </c>
      <c r="H15" s="81">
        <v>261.91090429592487</v>
      </c>
      <c r="I15" s="81">
        <v>232.78985211513202</v>
      </c>
      <c r="J15" s="81">
        <v>232.01237514604239</v>
      </c>
      <c r="K15" s="81">
        <v>242.58324182684626</v>
      </c>
      <c r="L15" s="81">
        <v>200.04463518547024</v>
      </c>
      <c r="M15" s="81">
        <v>134.04424736580199</v>
      </c>
      <c r="N15" s="81">
        <v>129.69143166075094</v>
      </c>
      <c r="O15" s="81">
        <v>140.80796500212773</v>
      </c>
      <c r="P15" s="81">
        <v>171.75648702594813</v>
      </c>
      <c r="Q15" s="81">
        <v>170.35225048923681</v>
      </c>
    </row>
    <row r="16" spans="1:17" x14ac:dyDescent="0.35">
      <c r="A16" s="158"/>
      <c r="B16" s="161"/>
      <c r="C16" s="76"/>
      <c r="D16" s="67" t="s">
        <v>297</v>
      </c>
      <c r="E16" s="81">
        <v>154.81488987118919</v>
      </c>
      <c r="F16" s="81">
        <v>199.50288156940573</v>
      </c>
      <c r="G16" s="81">
        <v>214.028920807904</v>
      </c>
      <c r="H16" s="81">
        <v>265.14481429259894</v>
      </c>
      <c r="I16" s="81">
        <v>229.53149735151359</v>
      </c>
      <c r="J16" s="81">
        <v>226.27832768206781</v>
      </c>
      <c r="K16" s="81">
        <v>238.64348431502958</v>
      </c>
      <c r="L16" s="81">
        <v>192.82675098156591</v>
      </c>
      <c r="M16" s="81">
        <v>134.14023372287144</v>
      </c>
      <c r="N16" s="81">
        <v>127.92334650025855</v>
      </c>
      <c r="O16" s="81">
        <v>141.01794294290502</v>
      </c>
      <c r="P16" s="81">
        <v>173.45309381237524</v>
      </c>
      <c r="Q16" s="81">
        <v>172.01565557729941</v>
      </c>
    </row>
    <row r="17" spans="1:17" x14ac:dyDescent="0.35">
      <c r="A17" s="158"/>
      <c r="B17" s="161"/>
      <c r="C17" s="76"/>
      <c r="D17" s="67" t="s">
        <v>298</v>
      </c>
      <c r="E17" s="81">
        <v>154.81488987118919</v>
      </c>
      <c r="F17" s="81">
        <v>199.50288156940573</v>
      </c>
      <c r="G17" s="81">
        <v>213.07819385203501</v>
      </c>
      <c r="H17" s="81">
        <v>265.14481429259894</v>
      </c>
      <c r="I17" s="81">
        <v>220.77721831718736</v>
      </c>
      <c r="J17" s="81">
        <v>215.18604094964684</v>
      </c>
      <c r="K17" s="81">
        <v>230.9600009146788</v>
      </c>
      <c r="L17" s="81">
        <v>184.64897581040566</v>
      </c>
      <c r="M17" s="81">
        <v>130.88480801335561</v>
      </c>
      <c r="N17" s="81">
        <v>126.99950023324976</v>
      </c>
      <c r="O17" s="81">
        <v>141.4802155445683</v>
      </c>
      <c r="P17" s="81">
        <v>173.45309381237524</v>
      </c>
      <c r="Q17" s="81">
        <v>172.01565557729941</v>
      </c>
    </row>
    <row r="18" spans="1:17" x14ac:dyDescent="0.35">
      <c r="A18" s="158"/>
      <c r="B18" s="161"/>
      <c r="C18" s="76"/>
      <c r="D18" s="67" t="s">
        <v>299</v>
      </c>
      <c r="E18" s="81">
        <v>154.81488987118919</v>
      </c>
      <c r="F18" s="81">
        <v>199.50288156940573</v>
      </c>
      <c r="G18" s="81">
        <v>212.08487036309373</v>
      </c>
      <c r="H18" s="81">
        <v>264.00230548998104</v>
      </c>
      <c r="I18" s="81">
        <v>217.51733176519474</v>
      </c>
      <c r="J18" s="81">
        <v>212.34179611099196</v>
      </c>
      <c r="K18" s="81">
        <v>228.98885583509445</v>
      </c>
      <c r="L18" s="81">
        <v>177.5363487647314</v>
      </c>
      <c r="M18" s="81">
        <v>130.85802769451672</v>
      </c>
      <c r="N18" s="81">
        <v>133.71418567625463</v>
      </c>
      <c r="O18" s="81">
        <v>141.690588297792</v>
      </c>
      <c r="P18" s="81">
        <v>172.85429141716568</v>
      </c>
      <c r="Q18" s="81">
        <v>171.42857142857144</v>
      </c>
    </row>
    <row r="19" spans="1:17" x14ac:dyDescent="0.35">
      <c r="A19" s="158"/>
      <c r="B19" s="161"/>
      <c r="C19" s="76"/>
      <c r="D19" s="67" t="s">
        <v>300</v>
      </c>
      <c r="E19" s="81">
        <v>157.21251884032273</v>
      </c>
      <c r="F19" s="81">
        <v>199.50288156940573</v>
      </c>
      <c r="G19" s="81">
        <v>220.14994991504895</v>
      </c>
      <c r="H19" s="81">
        <v>261.80924215168636</v>
      </c>
      <c r="I19" s="136">
        <v>212.32284432293932</v>
      </c>
      <c r="J19" s="81">
        <v>210.41137284114154</v>
      </c>
      <c r="K19" s="81">
        <v>226.90709226364274</v>
      </c>
      <c r="L19" s="81">
        <v>174.16312229332482</v>
      </c>
      <c r="M19" s="81">
        <v>129.63272120200332</v>
      </c>
      <c r="N19" s="81" t="s">
        <v>324</v>
      </c>
      <c r="O19" s="81">
        <v>141.690588297792</v>
      </c>
      <c r="P19" s="81">
        <v>171.70658682634729</v>
      </c>
      <c r="Q19" s="81">
        <v>170.30332681017615</v>
      </c>
    </row>
    <row r="20" spans="1:17" x14ac:dyDescent="0.35">
      <c r="I20" s="138">
        <f>AVERAGE(I7:I12)</f>
        <v>244.90381287141818</v>
      </c>
    </row>
    <row r="21" spans="1:17" x14ac:dyDescent="0.35">
      <c r="I21" s="138">
        <f>AVERAGE(I13:I19)</f>
        <v>226.05990050819415</v>
      </c>
    </row>
    <row r="22" spans="1:17" x14ac:dyDescent="0.35">
      <c r="H22" s="82"/>
      <c r="I22" s="139">
        <f>I20-I21</f>
        <v>18.843912363224035</v>
      </c>
      <c r="J22" s="82"/>
      <c r="K22" s="82"/>
      <c r="L22" s="82"/>
      <c r="M22" s="82"/>
      <c r="N22" s="82"/>
      <c r="O22" s="82"/>
      <c r="P22" s="82"/>
      <c r="Q22" s="82"/>
    </row>
  </sheetData>
  <mergeCells count="6">
    <mergeCell ref="A4:N4"/>
    <mergeCell ref="P4:Q4"/>
    <mergeCell ref="A5:A19"/>
    <mergeCell ref="B5:B19"/>
    <mergeCell ref="C5:C6"/>
    <mergeCell ref="D5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868F6-389A-47BE-B017-17CB77C6DD59}">
  <dimension ref="A4:E21"/>
  <sheetViews>
    <sheetView zoomScale="80" zoomScaleNormal="80" workbookViewId="0">
      <selection activeCell="I12" sqref="I12"/>
    </sheetView>
  </sheetViews>
  <sheetFormatPr defaultRowHeight="14.5" x14ac:dyDescent="0.35"/>
  <cols>
    <col min="1" max="1" width="5.453125" customWidth="1"/>
    <col min="2" max="2" width="6" customWidth="1"/>
    <col min="3" max="4" width="10.81640625" customWidth="1"/>
    <col min="5" max="5" width="11" customWidth="1"/>
  </cols>
  <sheetData>
    <row r="4" spans="1:5" ht="16" x14ac:dyDescent="0.5">
      <c r="A4" s="169" t="s">
        <v>302</v>
      </c>
      <c r="B4" s="169"/>
      <c r="C4" s="169"/>
      <c r="D4" s="169"/>
      <c r="E4" s="169"/>
    </row>
    <row r="5" spans="1:5" x14ac:dyDescent="0.35">
      <c r="A5" s="157" t="s">
        <v>303</v>
      </c>
      <c r="B5" s="160" t="s">
        <v>304</v>
      </c>
      <c r="C5" s="73" t="s">
        <v>282</v>
      </c>
      <c r="D5" s="73" t="s">
        <v>283</v>
      </c>
      <c r="E5" s="73" t="s">
        <v>288</v>
      </c>
    </row>
    <row r="6" spans="1:5" x14ac:dyDescent="0.35">
      <c r="A6" s="158"/>
      <c r="B6" s="161"/>
      <c r="C6" s="74">
        <v>2023</v>
      </c>
      <c r="D6" s="74" t="s">
        <v>299</v>
      </c>
      <c r="E6" s="75">
        <v>152.53254904241129</v>
      </c>
    </row>
    <row r="7" spans="1:5" x14ac:dyDescent="0.35">
      <c r="A7" s="158"/>
      <c r="B7" s="161"/>
      <c r="C7" s="74"/>
      <c r="D7" s="74" t="s">
        <v>300</v>
      </c>
      <c r="E7" s="75">
        <v>156.45413869473265</v>
      </c>
    </row>
    <row r="8" spans="1:5" x14ac:dyDescent="0.35">
      <c r="A8" s="158"/>
      <c r="B8" s="161"/>
      <c r="D8" s="74" t="s">
        <v>289</v>
      </c>
      <c r="E8" s="75">
        <v>159.72283606595929</v>
      </c>
    </row>
    <row r="9" spans="1:5" x14ac:dyDescent="0.35">
      <c r="A9" s="158"/>
      <c r="B9" s="161"/>
      <c r="C9" s="74"/>
      <c r="D9" s="74" t="s">
        <v>290</v>
      </c>
      <c r="E9" s="75">
        <v>166.23384239185651</v>
      </c>
    </row>
    <row r="10" spans="1:5" x14ac:dyDescent="0.35">
      <c r="A10" s="158"/>
      <c r="B10" s="161"/>
      <c r="C10" s="76"/>
      <c r="D10" s="74" t="s">
        <v>291</v>
      </c>
      <c r="E10" s="75">
        <v>170.69057201371663</v>
      </c>
    </row>
    <row r="11" spans="1:5" x14ac:dyDescent="0.35">
      <c r="A11" s="158"/>
      <c r="B11" s="161"/>
      <c r="C11" s="76"/>
      <c r="D11" s="74" t="s">
        <v>292</v>
      </c>
      <c r="E11" s="75">
        <v>168.14849552665427</v>
      </c>
    </row>
    <row r="12" spans="1:5" x14ac:dyDescent="0.35">
      <c r="A12" s="158"/>
      <c r="B12" s="161"/>
      <c r="C12" s="76"/>
      <c r="D12" s="74" t="s">
        <v>293</v>
      </c>
      <c r="E12" s="75">
        <v>162.76770241467574</v>
      </c>
    </row>
    <row r="13" spans="1:5" x14ac:dyDescent="0.35">
      <c r="A13" s="158"/>
      <c r="B13" s="161"/>
      <c r="C13" s="76"/>
      <c r="D13" s="74" t="s">
        <v>294</v>
      </c>
      <c r="E13" s="75">
        <v>160.03911752361284</v>
      </c>
    </row>
    <row r="14" spans="1:5" x14ac:dyDescent="0.35">
      <c r="A14" s="158"/>
      <c r="B14" s="161"/>
      <c r="C14" s="74">
        <v>2024</v>
      </c>
      <c r="D14" s="74" t="s">
        <v>295</v>
      </c>
      <c r="E14" s="75">
        <v>162.67316998192393</v>
      </c>
    </row>
    <row r="15" spans="1:5" x14ac:dyDescent="0.35">
      <c r="A15" s="158"/>
      <c r="B15" s="161"/>
      <c r="D15" s="74" t="s">
        <v>296</v>
      </c>
      <c r="E15" s="75">
        <v>165.28602268130695</v>
      </c>
    </row>
    <row r="16" spans="1:5" x14ac:dyDescent="0.35">
      <c r="A16" s="158"/>
      <c r="B16" s="161"/>
      <c r="C16" s="76"/>
      <c r="D16" s="74" t="s">
        <v>297</v>
      </c>
      <c r="E16" s="75">
        <v>165.7358187605368</v>
      </c>
    </row>
    <row r="17" spans="1:5" x14ac:dyDescent="0.35">
      <c r="A17" s="164"/>
      <c r="B17" s="161"/>
      <c r="C17" s="76"/>
      <c r="D17" s="74" t="s">
        <v>298</v>
      </c>
      <c r="E17" s="75">
        <v>165.04716760213032</v>
      </c>
    </row>
    <row r="18" spans="1:5" x14ac:dyDescent="0.35">
      <c r="A18" s="170"/>
      <c r="B18" s="171"/>
      <c r="C18" s="74"/>
      <c r="D18" s="74" t="s">
        <v>299</v>
      </c>
      <c r="E18" s="75">
        <v>162.24521472772011</v>
      </c>
    </row>
    <row r="19" spans="1:5" x14ac:dyDescent="0.35">
      <c r="E19" s="140">
        <f>E12-E18</f>
        <v>0.52248768695562831</v>
      </c>
    </row>
    <row r="20" spans="1:5" x14ac:dyDescent="0.35">
      <c r="A20" s="172" t="s">
        <v>305</v>
      </c>
      <c r="B20" s="172"/>
      <c r="C20" s="172"/>
      <c r="D20" s="172"/>
      <c r="E20" s="172"/>
    </row>
    <row r="21" spans="1:5" x14ac:dyDescent="0.35">
      <c r="A21" s="172" t="s">
        <v>306</v>
      </c>
      <c r="B21" s="172"/>
      <c r="C21" s="172"/>
      <c r="D21" s="172"/>
      <c r="E21" s="172"/>
    </row>
  </sheetData>
  <mergeCells count="5">
    <mergeCell ref="A4:E4"/>
    <mergeCell ref="A5:A18"/>
    <mergeCell ref="B5:B18"/>
    <mergeCell ref="A20:E20"/>
    <mergeCell ref="A21:E2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74222-4EB0-4FC6-9D3D-0992D971C472}">
  <dimension ref="A1:O21"/>
  <sheetViews>
    <sheetView zoomScale="80" zoomScaleNormal="80" workbookViewId="0">
      <selection activeCell="D25" sqref="D25"/>
    </sheetView>
  </sheetViews>
  <sheetFormatPr defaultRowHeight="13" x14ac:dyDescent="0.35"/>
  <cols>
    <col min="1" max="1" width="7.6328125" style="125" customWidth="1"/>
    <col min="2" max="2" width="9.81640625" style="125" customWidth="1"/>
    <col min="3" max="3" width="63.1796875" style="88" customWidth="1"/>
    <col min="4" max="4" width="16.08984375" style="125" bestFit="1" customWidth="1"/>
    <col min="5" max="5" width="25.90625" style="125" bestFit="1" customWidth="1"/>
    <col min="6" max="8" width="9.453125" style="125" bestFit="1" customWidth="1"/>
    <col min="9" max="16384" width="8.7265625" style="88"/>
  </cols>
  <sheetData>
    <row r="1" spans="1:15" s="85" customFormat="1" ht="14.5" x14ac:dyDescent="0.35">
      <c r="A1" s="84" t="s">
        <v>325</v>
      </c>
      <c r="C1" s="86" t="s">
        <v>326</v>
      </c>
    </row>
    <row r="2" spans="1:15" s="85" customFormat="1" ht="14.5" x14ac:dyDescent="0.35">
      <c r="A2" s="87" t="s">
        <v>327</v>
      </c>
      <c r="C2" s="88" t="s">
        <v>328</v>
      </c>
    </row>
    <row r="3" spans="1:15" s="85" customFormat="1" ht="14.5" x14ac:dyDescent="0.35">
      <c r="A3" s="87" t="s">
        <v>329</v>
      </c>
      <c r="C3" s="88" t="s">
        <v>330</v>
      </c>
    </row>
    <row r="4" spans="1:15" s="85" customFormat="1" ht="14.5" x14ac:dyDescent="0.35">
      <c r="A4" s="87" t="s">
        <v>331</v>
      </c>
      <c r="C4" s="89" t="e">
        <f>D19</f>
        <v>#REF!</v>
      </c>
    </row>
    <row r="5" spans="1:15" s="85" customFormat="1" x14ac:dyDescent="0.35">
      <c r="C5" s="88"/>
    </row>
    <row r="6" spans="1:15" ht="14.5" x14ac:dyDescent="0.35">
      <c r="A6" s="90" t="s">
        <v>332</v>
      </c>
      <c r="B6" s="91"/>
      <c r="C6" s="92"/>
      <c r="D6" s="173" t="s">
        <v>333</v>
      </c>
      <c r="E6" s="173" t="s">
        <v>334</v>
      </c>
      <c r="F6" s="174" t="s">
        <v>335</v>
      </c>
      <c r="G6" s="174"/>
      <c r="H6" s="174"/>
    </row>
    <row r="7" spans="1:15" ht="14.5" x14ac:dyDescent="0.35">
      <c r="A7" s="94" t="s">
        <v>336</v>
      </c>
      <c r="B7" s="94" t="s">
        <v>337</v>
      </c>
      <c r="C7" s="95" t="s">
        <v>338</v>
      </c>
      <c r="D7" s="173"/>
      <c r="E7" s="173"/>
      <c r="F7" s="93">
        <v>1</v>
      </c>
      <c r="G7" s="93">
        <v>2</v>
      </c>
      <c r="H7" s="93">
        <v>3</v>
      </c>
      <c r="J7" s="96"/>
      <c r="K7" s="96"/>
      <c r="L7" s="96"/>
      <c r="M7" s="96"/>
      <c r="N7" s="96"/>
    </row>
    <row r="8" spans="1:15" x14ac:dyDescent="0.35">
      <c r="A8" s="97" t="s">
        <v>339</v>
      </c>
      <c r="B8" s="98">
        <v>0.15</v>
      </c>
      <c r="C8" s="99" t="s">
        <v>340</v>
      </c>
      <c r="D8" s="100"/>
      <c r="E8" s="100"/>
      <c r="F8" s="100"/>
      <c r="G8" s="100"/>
      <c r="H8" s="100"/>
    </row>
    <row r="9" spans="1:15" x14ac:dyDescent="0.35">
      <c r="A9" s="101" t="s">
        <v>341</v>
      </c>
      <c r="B9" s="141">
        <f>'[1]Rates&amp;%'!D6</f>
        <v>0.1404</v>
      </c>
      <c r="C9" s="103" t="s">
        <v>280</v>
      </c>
      <c r="D9" s="102">
        <f>'Table C-3'!E19</f>
        <v>112.35750000000002</v>
      </c>
      <c r="E9" s="104">
        <f>'Table C-3'!E21</f>
        <v>5.8575000000000017</v>
      </c>
      <c r="F9" s="104">
        <f>D9</f>
        <v>112.35750000000002</v>
      </c>
      <c r="G9" s="104">
        <f>$D9+1*$E9</f>
        <v>118.21500000000002</v>
      </c>
      <c r="H9" s="104">
        <f>$D9+2*$E9</f>
        <v>124.07250000000002</v>
      </c>
      <c r="K9" s="105"/>
      <c r="L9" s="105"/>
      <c r="M9" s="105"/>
      <c r="N9" s="105"/>
      <c r="O9" s="106"/>
    </row>
    <row r="10" spans="1:15" x14ac:dyDescent="0.35">
      <c r="A10" s="101" t="s">
        <v>342</v>
      </c>
      <c r="B10" s="141">
        <f>'[1]Rates&amp;%'!D7</f>
        <v>0.58806000000000003</v>
      </c>
      <c r="C10" s="103" t="s">
        <v>354</v>
      </c>
      <c r="D10" s="102">
        <f>'Table F'!E18</f>
        <v>174157.46520304002</v>
      </c>
      <c r="E10" s="104">
        <f>'Table F'!E19</f>
        <v>20155.933483840025</v>
      </c>
      <c r="F10" s="104">
        <f>D10</f>
        <v>174157.46520304002</v>
      </c>
      <c r="G10" s="104">
        <f>$D10+1*$E10</f>
        <v>194313.39868688004</v>
      </c>
      <c r="H10" s="104">
        <f>$D10+2*$E10</f>
        <v>214469.33217072007</v>
      </c>
      <c r="K10" s="105"/>
      <c r="L10" s="105"/>
      <c r="M10" s="105"/>
      <c r="N10" s="105"/>
      <c r="O10" s="106"/>
    </row>
    <row r="11" spans="1:15" x14ac:dyDescent="0.35">
      <c r="A11" s="101" t="s">
        <v>343</v>
      </c>
      <c r="B11" s="141">
        <f>'[1]Rates&amp;%'!D8</f>
        <v>5.62E-2</v>
      </c>
      <c r="C11" s="107" t="s">
        <v>352</v>
      </c>
      <c r="D11" s="108">
        <f>'Table J-3 (A)'!I19</f>
        <v>212.32284432293932</v>
      </c>
      <c r="E11" s="104">
        <f>'Table J-3 (A)'!I22</f>
        <v>18.843912363224035</v>
      </c>
      <c r="F11" s="104">
        <f t="shared" ref="F11:F12" si="0">D11</f>
        <v>212.32284432293932</v>
      </c>
      <c r="G11" s="104">
        <f t="shared" ref="G11:G12" si="1">$D11+1*$E11</f>
        <v>231.16675668616335</v>
      </c>
      <c r="H11" s="104">
        <f t="shared" ref="H11:H12" si="2">$D11+2*$E11</f>
        <v>250.01066904938739</v>
      </c>
      <c r="O11" s="109"/>
    </row>
    <row r="12" spans="1:15" x14ac:dyDescent="0.35">
      <c r="A12" s="110" t="s">
        <v>344</v>
      </c>
      <c r="B12" s="142">
        <f>'[1]Rates&amp;%'!D9</f>
        <v>6.5339999999999995E-2</v>
      </c>
      <c r="C12" s="111" t="s">
        <v>353</v>
      </c>
      <c r="D12" s="112">
        <f>'L-1(A)'!E18</f>
        <v>162.24521472772011</v>
      </c>
      <c r="E12" s="113">
        <f>'L-1(A)'!E19</f>
        <v>0.52248768695562831</v>
      </c>
      <c r="F12" s="113">
        <f t="shared" si="0"/>
        <v>162.24521472772011</v>
      </c>
      <c r="G12" s="113">
        <f t="shared" si="1"/>
        <v>162.76770241467574</v>
      </c>
      <c r="H12" s="113">
        <f t="shared" si="2"/>
        <v>163.29019010163137</v>
      </c>
    </row>
    <row r="13" spans="1:15" x14ac:dyDescent="0.35">
      <c r="A13" s="114" t="s">
        <v>345</v>
      </c>
      <c r="B13" s="115">
        <f>SUM(B8:B12)</f>
        <v>1</v>
      </c>
      <c r="C13" s="116"/>
      <c r="D13" s="117"/>
      <c r="E13" s="117"/>
      <c r="F13" s="117"/>
      <c r="G13" s="117"/>
      <c r="H13" s="117"/>
    </row>
    <row r="14" spans="1:15" x14ac:dyDescent="0.35">
      <c r="A14" s="118"/>
      <c r="B14" s="118"/>
      <c r="C14" s="116"/>
      <c r="D14" s="117"/>
      <c r="E14" s="88"/>
      <c r="F14" s="88"/>
      <c r="G14" s="117"/>
      <c r="H14" s="117"/>
    </row>
    <row r="15" spans="1:15" ht="14.5" x14ac:dyDescent="0.35">
      <c r="A15" s="118"/>
      <c r="B15" s="119"/>
      <c r="C15" s="120" t="s">
        <v>3</v>
      </c>
      <c r="D15" s="93" t="s">
        <v>346</v>
      </c>
      <c r="E15" s="121" t="s">
        <v>347</v>
      </c>
      <c r="F15" s="117"/>
      <c r="G15" s="117"/>
      <c r="H15" s="117"/>
    </row>
    <row r="16" spans="1:15" ht="14.5" x14ac:dyDescent="0.35">
      <c r="A16" s="118"/>
      <c r="B16" s="119"/>
      <c r="C16" s="122" t="s">
        <v>348</v>
      </c>
      <c r="D16" s="123" t="e">
        <f>#REF!</f>
        <v>#REF!</v>
      </c>
      <c r="E16" s="123">
        <v>0</v>
      </c>
      <c r="F16" s="124"/>
    </row>
    <row r="17" spans="2:6" ht="14.5" x14ac:dyDescent="0.35">
      <c r="B17" s="126"/>
      <c r="C17" s="127" t="s">
        <v>349</v>
      </c>
      <c r="D17" s="123" t="e">
        <f>#REF!</f>
        <v>#REF!</v>
      </c>
      <c r="E17" s="123" t="e">
        <f>D17*($B$8+IF($B$9&gt;0,$B$9*($G$9/$D$9),0)+IF($B$10&gt;0,$B$10*($G$10/$D$10),0)+IF($B$11&gt;0,$B$11*($G$11/$D$11),0)+IF($B$12&gt;0,$B$12*($G$12/$D$12),0))-D17</f>
        <v>#REF!</v>
      </c>
      <c r="F17" s="124"/>
    </row>
    <row r="18" spans="2:6" ht="14.5" x14ac:dyDescent="0.35">
      <c r="B18" s="126"/>
      <c r="C18" s="122" t="s">
        <v>350</v>
      </c>
      <c r="D18" s="123" t="e">
        <f>#REF!</f>
        <v>#REF!</v>
      </c>
      <c r="E18" s="123" t="e">
        <f>D18*($B$8+IF($B$9&gt;0,$B$9*($H$9/$D$9),0)+IF($B$10&gt;0,$B$10*($H$10/$D$10),0)+IF($B$11&gt;0,$B$11*($H$11/$D$11),0)+IF($B$12&gt;0,$B$12*($H$12/$D$12),0))-D18</f>
        <v>#REF!</v>
      </c>
      <c r="F18" s="124"/>
    </row>
    <row r="19" spans="2:6" ht="14.5" x14ac:dyDescent="0.35">
      <c r="B19" s="126"/>
      <c r="C19" s="128" t="s">
        <v>351</v>
      </c>
      <c r="D19" s="129" t="e">
        <f>SUM(D16:D18)</f>
        <v>#REF!</v>
      </c>
      <c r="E19" s="129" t="e">
        <f>SUM(E16:E18)</f>
        <v>#REF!</v>
      </c>
    </row>
    <row r="21" spans="2:6" x14ac:dyDescent="0.35">
      <c r="D21" s="130"/>
    </row>
  </sheetData>
  <mergeCells count="3">
    <mergeCell ref="D6:D7"/>
    <mergeCell ref="E6:E7"/>
    <mergeCell ref="F6:H6"/>
  </mergeCells>
  <conditionalFormatting sqref="B13">
    <cfRule type="cellIs" dxfId="0" priority="1" operator="not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Pricing Schedule&amp;BoQ (Labour)</vt:lpstr>
      <vt:lpstr>Pricing Schedule&amp;BoQ(Material)</vt:lpstr>
      <vt:lpstr>Table C-3</vt:lpstr>
      <vt:lpstr>Table F</vt:lpstr>
      <vt:lpstr>Table J-3 (A)</vt:lpstr>
      <vt:lpstr>L-1(A)</vt:lpstr>
      <vt:lpstr>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Putana Moshwana</dc:creator>
  <cp:lastModifiedBy>Thuso Ralekwa</cp:lastModifiedBy>
  <cp:lastPrinted>2025-10-10T12:51:39Z</cp:lastPrinted>
  <dcterms:created xsi:type="dcterms:W3CDTF">2025-08-06T09:02:58Z</dcterms:created>
  <dcterms:modified xsi:type="dcterms:W3CDTF">2025-10-24T07:12:07Z</dcterms:modified>
</cp:coreProperties>
</file>